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-15" yWindow="-15" windowWidth="9720" windowHeight="11325" tabRatio="948" firstSheet="1" activeTab="6"/>
  </bookViews>
  <sheets>
    <sheet name="ВСЕ С ВЫПИСКИ" sheetId="25" state="hidden" r:id="rId1"/>
    <sheet name="земельные участки" sheetId="52" r:id="rId2"/>
    <sheet name="недвиж.имущество учреждений" sheetId="21" r:id="rId3"/>
    <sheet name="акции, доли в уст капиталах" sheetId="34" r:id="rId4"/>
    <sheet name="недвижимое имущество казны" sheetId="45" r:id="rId5"/>
    <sheet name="движимое имущество казны" sheetId="48" r:id="rId6"/>
    <sheet name="сведения об организ" sheetId="50" r:id="rId7"/>
    <sheet name="прил.2,раздел 9, безв.польз.!!!" sheetId="17" state="hidden" r:id="rId8"/>
    <sheet name="ВЫБ,ПРИН ОС" sheetId="29" state="hidden" r:id="rId9"/>
    <sheet name="ВЫБ,ПРИН движ. имущ" sheetId="28" state="hidden" r:id="rId10"/>
    <sheet name="ВЫБ, ПРИН недв. имущ" sheetId="27" state="hidden" r:id="rId11"/>
    <sheet name="прил.2,раздел 10, аренда!!!!!" sheetId="18" state="hidden" r:id="rId12"/>
  </sheets>
  <externalReferences>
    <externalReference r:id="rId13"/>
  </externalReferences>
  <definedNames>
    <definedName name="_xlnm._FilterDatabase" localSheetId="2" hidden="1">'недвиж.имущество учреждений'!$E$1:$I$111</definedName>
    <definedName name="_xlnm.Print_Area" localSheetId="0">'ВСЕ С ВЫПИСКИ'!$A$1:$L$115</definedName>
    <definedName name="_xlnm.Print_Area" localSheetId="5">'движимое имущество казны'!$A$1:$G$141</definedName>
    <definedName name="_xlnm.Print_Area" localSheetId="2">'недвиж.имущество учреждений'!$A$1:$L$194</definedName>
    <definedName name="_xlnm.Print_Area" localSheetId="4">'недвижимое имущество казны'!$A$1:$L$233</definedName>
    <definedName name="_xlnm.Print_Area" localSheetId="11">'прил.2,раздел 10, аренда!!!!!'!$A$1:$H$30</definedName>
    <definedName name="_xlnm.Print_Area" localSheetId="7">'прил.2,раздел 9, безв.польз.!!!'!$A$1:$G$12</definedName>
    <definedName name="_xlnm.Print_Area" localSheetId="6">'сведения об организ'!$A$1:$J$42</definedName>
  </definedNames>
  <calcPr calcId="125725"/>
</workbook>
</file>

<file path=xl/calcChain.xml><?xml version="1.0" encoding="utf-8"?>
<calcChain xmlns="http://schemas.openxmlformats.org/spreadsheetml/2006/main">
  <c r="A58" i="52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57"/>
  <c r="G141"/>
  <c r="G139"/>
  <c r="G138"/>
  <c r="G137"/>
  <c r="G136"/>
  <c r="G135"/>
  <c r="G134"/>
  <c r="G133"/>
  <c r="G132"/>
  <c r="G131"/>
  <c r="G130"/>
  <c r="G129"/>
  <c r="G128"/>
  <c r="G127"/>
  <c r="G124"/>
  <c r="G123"/>
  <c r="G122"/>
  <c r="G121"/>
  <c r="G119"/>
  <c r="G118"/>
  <c r="G117"/>
  <c r="G114"/>
  <c r="G113"/>
  <c r="G112"/>
  <c r="G111"/>
  <c r="G110"/>
  <c r="G109"/>
  <c r="G108"/>
  <c r="G107"/>
  <c r="G106"/>
  <c r="G105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A113" i="2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12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8" i="5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H42" i="50"/>
  <c r="A51" i="52" l="1"/>
  <c r="A52" s="1"/>
  <c r="A53" s="1"/>
  <c r="A54" s="1"/>
  <c r="A55" s="1"/>
  <c r="A56" s="1"/>
  <c r="D141" i="48"/>
  <c r="E233" i="45"/>
  <c r="I89"/>
  <c r="E89" l="1"/>
  <c r="E235" s="1"/>
  <c r="J89" l="1"/>
  <c r="I90" l="1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61"/>
  <c r="I162"/>
  <c r="I163"/>
  <c r="I164"/>
  <c r="I165"/>
  <c r="I166"/>
  <c r="I167"/>
  <c r="I168"/>
  <c r="I169"/>
  <c r="I170"/>
  <c r="I171"/>
  <c r="I172"/>
  <c r="I173"/>
  <c r="I175"/>
  <c r="I233" l="1"/>
  <c r="J42" i="50"/>
  <c r="I42"/>
  <c r="E32" i="48" l="1"/>
  <c r="E26"/>
  <c r="J175" i="45"/>
  <c r="J173"/>
  <c r="J172"/>
  <c r="J171"/>
  <c r="J170"/>
  <c r="J169"/>
  <c r="J168"/>
  <c r="J167"/>
  <c r="J166"/>
  <c r="J165"/>
  <c r="J164"/>
  <c r="J163"/>
  <c r="J162"/>
  <c r="J161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233" l="1"/>
  <c r="K124"/>
  <c r="K93"/>
  <c r="K121"/>
  <c r="K145"/>
  <c r="K149"/>
  <c r="K116"/>
  <c r="K146"/>
  <c r="K151"/>
  <c r="K122"/>
  <c r="K92"/>
  <c r="K108"/>
  <c r="K144"/>
  <c r="K113"/>
  <c r="K114"/>
  <c r="K127"/>
  <c r="K135"/>
  <c r="K112"/>
  <c r="K103"/>
  <c r="K95"/>
  <c r="K120"/>
  <c r="K140"/>
  <c r="K91"/>
  <c r="K96"/>
  <c r="K97"/>
  <c r="K98"/>
  <c r="K100"/>
  <c r="K104"/>
  <c r="K105"/>
  <c r="K106"/>
  <c r="K111"/>
  <c r="K119"/>
  <c r="K128"/>
  <c r="K129"/>
  <c r="K130"/>
  <c r="K132"/>
  <c r="K136"/>
  <c r="K137"/>
  <c r="K138"/>
  <c r="K143"/>
  <c r="K90"/>
  <c r="K94"/>
  <c r="K99"/>
  <c r="K101"/>
  <c r="K110"/>
  <c r="K115"/>
  <c r="K117"/>
  <c r="K126"/>
  <c r="K131"/>
  <c r="K133"/>
  <c r="K142"/>
  <c r="K147"/>
  <c r="K102"/>
  <c r="K107"/>
  <c r="K109"/>
  <c r="K118"/>
  <c r="K123"/>
  <c r="K125"/>
  <c r="K134"/>
  <c r="K139"/>
  <c r="K141"/>
  <c r="K150"/>
  <c r="F141" i="48" l="1"/>
  <c r="E141" l="1"/>
  <c r="C56" i="21" l="1"/>
  <c r="C55"/>
  <c r="C54" l="1"/>
  <c r="C53"/>
  <c r="K8" i="27"/>
  <c r="K9" s="1"/>
  <c r="E9"/>
  <c r="I9"/>
  <c r="J9"/>
  <c r="J12"/>
  <c r="K12" s="1"/>
  <c r="K13" s="1"/>
  <c r="E13"/>
  <c r="I13"/>
  <c r="I16"/>
  <c r="I17" s="1"/>
  <c r="E17"/>
  <c r="J17"/>
  <c r="K17"/>
  <c r="L17"/>
  <c r="K19"/>
  <c r="K20" s="1"/>
  <c r="I20"/>
  <c r="J20"/>
  <c r="K24"/>
  <c r="K25"/>
  <c r="E27"/>
  <c r="I27"/>
  <c r="J27"/>
  <c r="K29"/>
  <c r="K30" s="1"/>
  <c r="E30"/>
  <c r="I30"/>
  <c r="J30"/>
  <c r="K33"/>
  <c r="K34" s="1"/>
  <c r="I34"/>
  <c r="J34"/>
  <c r="J36"/>
  <c r="K36" s="1"/>
  <c r="K37"/>
  <c r="K38"/>
  <c r="K39"/>
  <c r="K40"/>
  <c r="K41"/>
  <c r="K42"/>
  <c r="I43"/>
  <c r="K46"/>
  <c r="E47"/>
  <c r="I47"/>
  <c r="J47"/>
  <c r="K47"/>
  <c r="J7" i="28"/>
  <c r="J8" s="1"/>
  <c r="H8"/>
  <c r="I8"/>
  <c r="J10"/>
  <c r="J11"/>
  <c r="H12"/>
  <c r="I12"/>
  <c r="I16"/>
  <c r="I17" s="1"/>
  <c r="H17"/>
  <c r="J17"/>
  <c r="J21"/>
  <c r="J22"/>
  <c r="H23"/>
  <c r="I23"/>
  <c r="J25"/>
  <c r="J26" s="1"/>
  <c r="H26"/>
  <c r="I26"/>
  <c r="J30"/>
  <c r="J31"/>
  <c r="H32"/>
  <c r="J32" s="1"/>
  <c r="I33"/>
  <c r="J35"/>
  <c r="J36"/>
  <c r="H37"/>
  <c r="I37"/>
  <c r="I8" i="29"/>
  <c r="I9" s="1"/>
  <c r="G9"/>
  <c r="H9"/>
  <c r="I11"/>
  <c r="I12"/>
  <c r="I13"/>
  <c r="I14"/>
  <c r="I15"/>
  <c r="I16"/>
  <c r="I17"/>
  <c r="I18"/>
  <c r="I19"/>
  <c r="I20"/>
  <c r="I21"/>
  <c r="G22"/>
  <c r="H22"/>
  <c r="I25"/>
  <c r="I26"/>
  <c r="I27"/>
  <c r="I28"/>
  <c r="I29"/>
  <c r="I30"/>
  <c r="I31"/>
  <c r="I32"/>
  <c r="I33"/>
  <c r="I34"/>
  <c r="G35"/>
  <c r="H35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I85"/>
  <c r="I86"/>
  <c r="I87"/>
  <c r="I88"/>
  <c r="I89"/>
  <c r="I90"/>
  <c r="I91"/>
  <c r="I92"/>
  <c r="I93"/>
  <c r="I94"/>
  <c r="I95"/>
  <c r="I96"/>
  <c r="I97"/>
  <c r="I98"/>
  <c r="G99"/>
  <c r="H101"/>
  <c r="I101"/>
  <c r="I102" s="1"/>
  <c r="G102"/>
  <c r="H102"/>
  <c r="I104"/>
  <c r="I105"/>
  <c r="I106"/>
  <c r="G107"/>
  <c r="H107"/>
  <c r="I111"/>
  <c r="I112"/>
  <c r="I113"/>
  <c r="G114"/>
  <c r="H114"/>
  <c r="I116"/>
  <c r="I117"/>
  <c r="I118"/>
  <c r="I119"/>
  <c r="I120"/>
  <c r="H121"/>
  <c r="I121" s="1"/>
  <c r="H122"/>
  <c r="I122" s="1"/>
  <c r="H123"/>
  <c r="I123" s="1"/>
  <c r="H124"/>
  <c r="I124" s="1"/>
  <c r="H125"/>
  <c r="I125" s="1"/>
  <c r="H126"/>
  <c r="I126" s="1"/>
  <c r="I127"/>
  <c r="I128"/>
  <c r="I129"/>
  <c r="H130"/>
  <c r="I130" s="1"/>
  <c r="I131"/>
  <c r="I132"/>
  <c r="H133"/>
  <c r="I133" s="1"/>
  <c r="H134"/>
  <c r="I134" s="1"/>
  <c r="G135"/>
  <c r="H137"/>
  <c r="I137" s="1"/>
  <c r="I138"/>
  <c r="G139"/>
  <c r="D8" i="17"/>
  <c r="D9" s="1"/>
  <c r="E9"/>
  <c r="H33" i="28" l="1"/>
  <c r="H38" s="1"/>
  <c r="J13" i="27"/>
  <c r="I107" i="29"/>
  <c r="H27" i="28"/>
  <c r="J12"/>
  <c r="J23"/>
  <c r="I135" i="29"/>
  <c r="I114"/>
  <c r="I22"/>
  <c r="I21" i="27"/>
  <c r="I139" i="29"/>
  <c r="J43" i="27"/>
  <c r="K27"/>
  <c r="H99" i="29"/>
  <c r="J37" i="28"/>
  <c r="I35" i="29"/>
  <c r="K43" i="27"/>
  <c r="H135" i="29"/>
  <c r="H139"/>
  <c r="I99"/>
  <c r="J33" i="28"/>
  <c r="K193" i="45"/>
  <c r="K198"/>
  <c r="K202"/>
  <c r="K230"/>
  <c r="K195"/>
  <c r="K194"/>
  <c r="K211"/>
  <c r="K212"/>
  <c r="K220"/>
  <c r="K229"/>
  <c r="K207"/>
  <c r="K196"/>
  <c r="K219"/>
  <c r="K225"/>
  <c r="K200"/>
  <c r="K205"/>
  <c r="K215"/>
  <c r="K204"/>
  <c r="K197"/>
  <c r="K191"/>
  <c r="K209"/>
  <c r="K214"/>
  <c r="K213"/>
  <c r="K227"/>
  <c r="K224"/>
  <c r="K206"/>
  <c r="K228"/>
  <c r="K201"/>
  <c r="K192"/>
  <c r="K210"/>
  <c r="K222"/>
  <c r="K226"/>
  <c r="K203"/>
  <c r="K221"/>
  <c r="K231"/>
  <c r="K199"/>
  <c r="K232"/>
  <c r="K217"/>
  <c r="K223"/>
  <c r="K218"/>
  <c r="K216"/>
  <c r="K208"/>
  <c r="K233"/>
</calcChain>
</file>

<file path=xl/sharedStrings.xml><?xml version="1.0" encoding="utf-8"?>
<sst xmlns="http://schemas.openxmlformats.org/spreadsheetml/2006/main" count="6560" uniqueCount="2265">
  <si>
    <t xml:space="preserve">РАЗДЕЛ 9. ПЕРЕЧЕНЬ ИМУЩЕСТВА ПЕРЕДАННОГО В БЕЗВОЗМЕЗДНОЕ ПОЛЬЗОВАНИЕ, ОТНОСЯЩЕГОСЯ К МУНИЦИПАЛЬНОЙ СОБСТВЕННОСТИ МУНИЦИПАЛЬНОГО РАЙОНА «ВЕЙДЕЛЕВСКИЙ РАЙОН» ПО СОСТОЯНИЮ НА 01.01.2017 ГОДА </t>
  </si>
  <si>
    <t xml:space="preserve">РАЗДЕЛ 10. ПЕРЕЧЕНЬ ИМУЩЕСТВА ПЕРЕДАННОГО В АРЕНДУ, ОТНОСЯЩЕГОСЯ К МУНИЦИПАЛЬНОЙ СОБСТВЕННОСТИ МУНИЦИПАЛЬНОГО РАЙОНА «ВЕЙДЕЛЕВСКИЙ РАЙОН» ПО СОСТОЯНИЮ НА 01.01.2017 ГОДА </t>
  </si>
  <si>
    <t>убрать расторгнут</t>
  </si>
  <si>
    <t xml:space="preserve"> ОГБУЗ "Вейделевская ЦРБ"</t>
  </si>
  <si>
    <t>Белгородская обл., Вейделевский район, с.Белый Колодезь, ул. Вознесенская д.</t>
  </si>
  <si>
    <t>Епархия</t>
  </si>
  <si>
    <t>на 5 лет</t>
  </si>
  <si>
    <t>ИП Суслова В.И. (парикмахер)</t>
  </si>
  <si>
    <t>ИП Крышка З.И. (парикмахер)</t>
  </si>
  <si>
    <t>ИП Щербаченко С.П. (парикмахер)</t>
  </si>
  <si>
    <t>ИП Сендецкий Д.Н.</t>
  </si>
  <si>
    <t>Площадка для размещения оборудования для сети Интернет</t>
  </si>
  <si>
    <t>п.Вейделевка ул.Первомайская, д.9</t>
  </si>
  <si>
    <t>Дейкова С.В. (нотариус)</t>
  </si>
  <si>
    <t>ООО "Интерсити"</t>
  </si>
  <si>
    <t>ИП Шелудченко А.В.</t>
  </si>
  <si>
    <t>Размещение кофемашины</t>
  </si>
  <si>
    <t>п.Вейделевка ул.Центральная, д.43 а</t>
  </si>
  <si>
    <t>п.Вейделевка ул. Мира, д.83</t>
  </si>
  <si>
    <t>Колесниченко В.А.</t>
  </si>
  <si>
    <t>п.Вейделевка ул. Мира, д.63Б</t>
  </si>
  <si>
    <t>Автосервис</t>
  </si>
  <si>
    <t>п.Вейделевка ул. Центральная, д.20</t>
  </si>
  <si>
    <t>Ветстанция</t>
  </si>
  <si>
    <t>Черных Л.П.</t>
  </si>
  <si>
    <t xml:space="preserve">Пронягина В.Д. </t>
  </si>
  <si>
    <t>на 49 лет</t>
  </si>
  <si>
    <t>Белгородская обл., Вейделевский район, х. Ромахово, ул. Центральная, д.33,помещение №6,9</t>
  </si>
  <si>
    <t>Кадастровая стоимость, тыс. руб.</t>
  </si>
  <si>
    <t xml:space="preserve">Адрес местонахождения  
</t>
  </si>
  <si>
    <t>2.2.</t>
  </si>
  <si>
    <t>2.3.</t>
  </si>
  <si>
    <t>2.4.</t>
  </si>
  <si>
    <t xml:space="preserve">Наименование  
недвижимого имущества
</t>
  </si>
  <si>
    <t>Наименование акционерного общества - эмитента, основной государственный регистрационный номер</t>
  </si>
  <si>
    <t>Количество акций, выпущенных акционерным обществом (с указанием привилегированных акций), размер доли в уставном капитале, принадлежащей муниципальному образованию ( в процентах)</t>
  </si>
  <si>
    <t>Решение сессии малого совета Вейделевского районного совета народных депутатов Белг. обл. №47 от 19.08.1992 г.;Распоряжение Администрации Вейделевского района Белгородской области №749 от 07.07.2011 г.</t>
  </si>
  <si>
    <t>с. Солонцы</t>
  </si>
  <si>
    <t>31:25:1101001:292</t>
  </si>
  <si>
    <t>19.07.2014 г.</t>
  </si>
  <si>
    <t>Акт приема-передачи объектов недвижимости в муниципальную собственность Вейделевского района от 23.06.2014 г.;  Распоряжение Правительства Белгородской области № 257-рп от 23.06.2014 г.</t>
  </si>
  <si>
    <t>п. Вейделевка,  ул. Центральная, д.20</t>
  </si>
  <si>
    <t>31:25:0803037:82</t>
  </si>
  <si>
    <t>13.04.2010 г.</t>
  </si>
  <si>
    <t xml:space="preserve">Сооружение-артезианская скважина </t>
  </si>
  <si>
    <t>п. Викторополь</t>
  </si>
  <si>
    <t>протяж. 80 тыс. м.;глубина 80 м.</t>
  </si>
  <si>
    <t>31:25:0907001:56</t>
  </si>
  <si>
    <t>07.05.2010 г.</t>
  </si>
  <si>
    <t>п. Вейделевка,  ул. Центральная, д.16, помещение 4</t>
  </si>
  <si>
    <t>31:25:0803037:245</t>
  </si>
  <si>
    <t>31:25:0102001:126</t>
  </si>
  <si>
    <t>глубина 100 м.</t>
  </si>
  <si>
    <t>31:25:0101001:1534</t>
  </si>
  <si>
    <t>13.10.2010 г.</t>
  </si>
  <si>
    <t>глубина 110 м.</t>
  </si>
  <si>
    <t>31:25:0907001:116</t>
  </si>
  <si>
    <t>Сооружение-водонапорная башня</t>
  </si>
  <si>
    <t>25 м3</t>
  </si>
  <si>
    <t>15 м3</t>
  </si>
  <si>
    <t>31:25:1101001:210</t>
  </si>
  <si>
    <t>31:25:0101001:1677</t>
  </si>
  <si>
    <t>31:25:0905003:112</t>
  </si>
  <si>
    <t>глубина 80 м.</t>
  </si>
  <si>
    <t>х.Орлов</t>
  </si>
  <si>
    <t>глубина 90 м.</t>
  </si>
  <si>
    <t>31:25:0905003:117</t>
  </si>
  <si>
    <t>П Викторополь, ул. имени комонавта Ю.Гагарина, дом 9 , кв.3</t>
  </si>
  <si>
    <t>31:25:0101001:2716</t>
  </si>
  <si>
    <t>20.03.2015 г.</t>
  </si>
  <si>
    <t>соглашение о выкупе жилого помещения путем предоставления другого жилого помещения №2 от 13.03.2015 г.</t>
  </si>
  <si>
    <t>С. Закутское, ул. Центральная, д. 3, кв. 5</t>
  </si>
  <si>
    <t>31:25:0101001:2711</t>
  </si>
  <si>
    <t>12.07.2013 г.</t>
  </si>
  <si>
    <t>соглашение о выкупе жилого помещения путем предоставления другого жилого помещения №1 от 03.07.2013 г.</t>
  </si>
  <si>
    <t>п. Вейделевка,  ул. Центральная, д.43а</t>
  </si>
  <si>
    <t>31:25:0803044:240</t>
  </si>
  <si>
    <t>25.11.2011 г.</t>
  </si>
  <si>
    <t>Распоряжение Администрации Вейделевского района Белгородской области №678 от 23.06.2011 г.; Муниципальный контракт №17 от 25.01.2007 г.</t>
  </si>
  <si>
    <t>Дата возник. и прекр. права мун. собственности на мун. имущество/ правообладатель мун. недв. имущества</t>
  </si>
  <si>
    <t>Примечание</t>
  </si>
  <si>
    <t>п.Вейделевка ул. Центральная, д.43а</t>
  </si>
  <si>
    <t>Распоряжение администрации района №678 от 23.06.2011, мун.контракт №17 от 25.01.2007</t>
  </si>
  <si>
    <t>Нежилое  помещение</t>
  </si>
  <si>
    <t>31:25:0803044:244</t>
  </si>
  <si>
    <t>31:25:0803044:245</t>
  </si>
  <si>
    <t>31:25:0803044:239</t>
  </si>
  <si>
    <t>с.Малакеево, ул. Школьная, д.2</t>
  </si>
  <si>
    <t>31:25:0204006:63</t>
  </si>
  <si>
    <t>Распоряжение администрации района №1357 от 14.11.2011, Решение малого совета №47 от 19.08.1992 года, Постановление  Вейделевского районного совета народных депутатов  №6 от 14.06.2007года</t>
  </si>
  <si>
    <t>31:25:0803043:73</t>
  </si>
  <si>
    <t>31:25:1004001:491</t>
  </si>
  <si>
    <t>Распоряжение Правительства области №170-рп от 08.04.2013г, акт приема-передачи имущества от 16.04.2013г</t>
  </si>
  <si>
    <t>с.Кубраки, ул.Школьная,д.13</t>
  </si>
  <si>
    <t>31:25:0402001:466</t>
  </si>
  <si>
    <t>с.Кубраки, ул.Школьная,д.13А</t>
  </si>
  <si>
    <t>31:25:0402001:263</t>
  </si>
  <si>
    <t>с.Закутское, ул.Центральная, д.3, кв.18</t>
  </si>
  <si>
    <t>31:25:0505007:134</t>
  </si>
  <si>
    <t>Соглашение о выкупе жилого помещения путем предоставления другого помещения №3 от 01.03.2013г.</t>
  </si>
  <si>
    <t>31:25:0803029:198</t>
  </si>
  <si>
    <t>Распоряжение администрации района №418 от 19.04.2012г, Решение малого совета №47 от 19.08.1992 года</t>
  </si>
  <si>
    <t>31:25:0101001:2715</t>
  </si>
  <si>
    <t>Соглашение о выкупе жилого помещения путем предоставления другого помещения №3 от 05.12.2013г.</t>
  </si>
  <si>
    <t>с.Олейники, ул.Светлая, д. 1, пом.2</t>
  </si>
  <si>
    <t>31:25:0910008:200</t>
  </si>
  <si>
    <t>Распоряжение администрации района №77 от 29.01.2013г, Решение малого совета №47 от 19.08.1992 года, Постановление  Вейделевского районного совета народных депутатов  №6 от 14.06.2007года</t>
  </si>
  <si>
    <t>31:25:0803043:355</t>
  </si>
  <si>
    <t xml:space="preserve">Распределительный газопровод высокого давления </t>
  </si>
  <si>
    <t>Вейделевский район, к АБЗ х.Шевцов</t>
  </si>
  <si>
    <t>31:25:0000000:274</t>
  </si>
  <si>
    <t>Заявление о принятии на учет бесхозяйной недвижимой вещи от 26.11.2013г</t>
  </si>
  <si>
    <t>Вейделевский район, с. Зенино</t>
  </si>
  <si>
    <t>31:25:0702002:239</t>
  </si>
  <si>
    <t>п.Вейделевка, ул.Мира,85</t>
  </si>
  <si>
    <t>31:25:0803043:370</t>
  </si>
  <si>
    <t>Вейделевский район, х.Кандабарово</t>
  </si>
  <si>
    <t>31:25:0706002:127</t>
  </si>
  <si>
    <t>31:25:0706002:128</t>
  </si>
  <si>
    <t>п.Вейделевка, ул.Юбилейная, д.28, кв.2</t>
  </si>
  <si>
    <t>31:25:0808046:215</t>
  </si>
  <si>
    <t>Муниципальный контракт от 17.02.2015г. №2015.50544</t>
  </si>
  <si>
    <t>п.Вейделевка, ул.Юбилейная, д.30, кв.1</t>
  </si>
  <si>
    <t>31:25:0803046:211</t>
  </si>
  <si>
    <t>Муниципальный контракт от 17.02.2015г. №2015.50558</t>
  </si>
  <si>
    <t>п.Викторополь, ул.Садовая, д.41 кв.5</t>
  </si>
  <si>
    <t>31:25:0907007:160</t>
  </si>
  <si>
    <t>Соглашение о выкупе жилог помещения путем предоставления другого помещения №2 от 03.07.2015</t>
  </si>
  <si>
    <t>Здание спортивного центра с плавательным бассейном</t>
  </si>
  <si>
    <t xml:space="preserve">п.Вейделевка 
ул. Мира, д.83
</t>
  </si>
  <si>
    <t>Здание ФОКа</t>
  </si>
  <si>
    <t>здание не используется, находится в реестре у Николаевского поселения, на казне числится</t>
  </si>
  <si>
    <t>Здание бывшей Саловской общеобразовательной школы на балансе в администрации Зенинского с/п</t>
  </si>
  <si>
    <t>Здание бывшей Брянсколипяговской общеобразовательной школы на балансе в администрации Зенинского с/п</t>
  </si>
  <si>
    <t>Здание бывшей Брянсколипяговской общеобразовательной школы (столовая) на балансе в администрации Зенинского с/п</t>
  </si>
  <si>
    <t>ОАО "Газпром газораспределение Белгород"</t>
  </si>
  <si>
    <t>Здание иное (бывшая школа)</t>
  </si>
  <si>
    <t>здание используется.  здания МДОУ детский сад с. Николаевка, в операвном управлении</t>
  </si>
  <si>
    <t>здание используется,  здание МОУ СОШ с. Николаевка, в оперативном управлении</t>
  </si>
  <si>
    <t>с. Галушки, ул. Центральная, 18</t>
  </si>
  <si>
    <t>разрушено, документов нет</t>
  </si>
  <si>
    <t>Здание иное (начальная школа)</t>
  </si>
  <si>
    <t>с. Белый Колодезь, ул. Холмистая, 2</t>
  </si>
  <si>
    <t>Списано после пожара, акт №5 от 31.05.2011 г.</t>
  </si>
  <si>
    <t>Находится в с.Солонцы.Обслуживается МУП водоканал.Состояние удовлетворительное.</t>
  </si>
  <si>
    <t>собственник Волохова И.Д.</t>
  </si>
  <si>
    <t>на балансе у Викторополя, в распоряжении сказано принять безвозмездно в собственность админ. Викторополя, в стадии оформления</t>
  </si>
  <si>
    <t>с. Белый Колодезь,ул. Вознесенская, д.95</t>
  </si>
  <si>
    <t>Здание нежилое (здание храма)</t>
  </si>
  <si>
    <t>с. Белый Колодезь,ул. Вознесенская, д.93</t>
  </si>
  <si>
    <t>Здание нежилое (здание воскресной школы)</t>
  </si>
  <si>
    <t>переселение, развалины</t>
  </si>
  <si>
    <t>По свидетельству  субъект права:муниципальное образование Должанское сельское поселение муниципального района "Вейделевский район" Кадастровый номер:31:25:00 00 000:0000:000598-00/001:1001/ I.II      Дата выдачи:17.03.2009г.</t>
  </si>
  <si>
    <t>объект не используется, не пригоден к использованию, числится на балансе администрации поселения в казне, в распоряжении сказано принять безвозмезно в собственность. (Кубраковская администрация отказывается)</t>
  </si>
  <si>
    <t>распоряжение №1462 от 08.12.2011 г., о списании имущества</t>
  </si>
  <si>
    <t>находится на балансе Закутского, в стадии приватизации Федосеева</t>
  </si>
  <si>
    <t xml:space="preserve"> распоряжение №339 от 18.07.2005 г. (сирота)</t>
  </si>
  <si>
    <t>с. Закутское, кв.7</t>
  </si>
  <si>
    <t>с. Закутское, пер. Тихий, д.6</t>
  </si>
  <si>
    <t>По свидетельству  - Субъект права:муниципальное общеобразовательное учреждение "Луговская                   начальная общеобразовательная школа" ,  Вид права :оперативное управление ---  используется в настоящее время как подсобное помещение сельского клуба п.Луговое  (сарай)</t>
  </si>
  <si>
    <t>По свидетельству  - Субъект права:муниципальное общеобразовательное учреждение "Луговская начальная общеобразовательная школа" ,  Вид права :оперативное управление, Кадастровый номер    31:25:00 00 000:0000:000593-00/001:1001/Г 1  Дата выдачи:05.08.2009г. ---  используется в настоящее время как подсобное помещение сельского клуба п.Луговое   (подвал)</t>
  </si>
  <si>
    <t>п.Викторополь, ул.Ю.Гагарина, д. 9 кв.7</t>
  </si>
  <si>
    <t>Макасеев В.Н., распоряжение №39 от 17.03.2015 г.</t>
  </si>
  <si>
    <t>Коноваленко А.А., соц. найм,распоряжение №39 от 17.03.2015 г.</t>
  </si>
  <si>
    <t>По свидетельству  - Субъект права:муниципальное общеобразовательное учреждение "Луговская начальная общеобразовательная школа" ,  Вид права :оперативное управление ---  используется в настоящее время как  помещение сельского клуба п.Луговое, расп. №336 от 19.05.2009 г.</t>
  </si>
  <si>
    <t>распоряжение №282 от 28.04.2009 г. (оперативное управление школе с. Клименки)</t>
  </si>
  <si>
    <t>распоряжение №269 от 23.04.2009 г.( оперативное пользование культура)</t>
  </si>
  <si>
    <t>распоряжение №292 от 04.05.2009 г.,в оперативном управлении у МОУ "Должанская средняя школа"</t>
  </si>
  <si>
    <t>распоряжение №292 от 04.05.2009 г.,в оперативном управлении у МОУ "Должанская средняя школа",Вид права : постоянное (бессрочное)пользование:, Кадастровый номер    31:25:0111007:58  Дата выдачи: 23.06.2012г.  - стадион</t>
  </si>
  <si>
    <t>распоряжение №373 от 28.05.2009 г. , в оперативном у д/с х.Попов</t>
  </si>
  <si>
    <t>ОБЩЕСТВО СЛЕПЫХ, распоряжение №1052 от 13.10.2015 г. (передача в безвозмездное пользование)</t>
  </si>
  <si>
    <t>Распоряжение №1259 от 11.12.2015 г.</t>
  </si>
  <si>
    <t xml:space="preserve">п.Вейделевка
 ул. Центральная, д.20
</t>
  </si>
  <si>
    <t>по распоряжению должно быть у образования (я поставила, Тат. Тих. Поставит на 2016 г.)</t>
  </si>
  <si>
    <t>поставила к образованию, разделили площадь, получилось 4 помещения у образования</t>
  </si>
  <si>
    <r>
      <t xml:space="preserve">здание почти разрушено, </t>
    </r>
    <r>
      <rPr>
        <u/>
        <sz val="10"/>
        <color indexed="8"/>
        <rFont val="Times New Roman"/>
        <family val="1"/>
        <charset val="204"/>
      </rPr>
      <t xml:space="preserve">балансодержатель Вейделевская ЦРБ </t>
    </r>
  </si>
  <si>
    <t>По свидетельству  субъект права:муниципальное образование Должанское сельское поселение муниципального района "Вейделевский район" Кадастровый номер:31:25:00 00 000:0000:000597-00/001:1001/ I  (старый номер, сходится с новым)    Дата выдачи:20.04.2009г.</t>
  </si>
  <si>
    <t>есть свидетельство, собственник Вейд. Мун.район (не как памятник)</t>
  </si>
  <si>
    <t>распоряжение №1259 от 11.12.2015 г. (поставить на баланс администрации района) (добавила к администр.)</t>
  </si>
  <si>
    <t>с 13.10.2015 г.
по 13.10.2020 г.</t>
  </si>
  <si>
    <t>Белгородская обл., п.Вейделевка
ул.Центральная, д.16,помещение №4</t>
  </si>
  <si>
    <t>Офис Вейделевского МО ВОС Общероссийской общественной организации инвалидов ВОТКЗ общества слепых Белг. региональной организации ВОС</t>
  </si>
  <si>
    <t>распоряжение №136 от 06.03.2009 г. (о списании и демонтаже муницип. Объекта)</t>
  </si>
  <si>
    <t>административное здание, на балансе у поселения</t>
  </si>
  <si>
    <t>разрушено здание, постановление №278 от 28.04.2009 г.</t>
  </si>
  <si>
    <t>старая школа, разрушена</t>
  </si>
  <si>
    <t>Нежилое здание (ФАП)</t>
  </si>
  <si>
    <t>старое????</t>
  </si>
  <si>
    <t>нет данных (Куделин жил)</t>
  </si>
  <si>
    <t>Здание нежилое (мастерская)</t>
  </si>
  <si>
    <t>не передано на баланс образованию</t>
  </si>
  <si>
    <t>гараж, теплица (в оперативном у образования)</t>
  </si>
  <si>
    <t>котельная ( теплосети)</t>
  </si>
  <si>
    <t>16.08.2005 г.</t>
  </si>
  <si>
    <t xml:space="preserve">распоряжение №469 от 14.08.2008 г., предоставление кв. сироте </t>
  </si>
  <si>
    <t xml:space="preserve">есть свидетельство на другую площадь </t>
  </si>
  <si>
    <t>не работает, идет процедура оформления на торги</t>
  </si>
  <si>
    <t>наше пустое (висит у образования)по распоряжению никому не передано</t>
  </si>
  <si>
    <t>здание бывшей начальной школы ( не действующая)</t>
  </si>
  <si>
    <t>Муниципальное казенное учреждение «Вейделевский физкультурно-оздоровительный комплекс»</t>
  </si>
  <si>
    <t>Здание банно-оздоровительного комплекса (с. Белый Колодезь)</t>
  </si>
  <si>
    <t>Распоряжение №424 от 28.04.2015 г.</t>
  </si>
  <si>
    <t>28.04.2015 г.</t>
  </si>
  <si>
    <t>с. Белый Колодезь, ул. Вознесенская, д.90</t>
  </si>
  <si>
    <t>Автомобиль ГАЗ 322132</t>
  </si>
  <si>
    <t>Ферма баскетбольная передвижная, складная</t>
  </si>
  <si>
    <t>Ринг боксерский на помосте</t>
  </si>
  <si>
    <t>Ворота для гандбола</t>
  </si>
  <si>
    <t>Ковер-покрытие для худ. гимнастики</t>
  </si>
  <si>
    <t>Гантели фиксированные</t>
  </si>
  <si>
    <t>Табло игровое</t>
  </si>
  <si>
    <t>Доржка беговая</t>
  </si>
  <si>
    <t>Тренажер эллиптический</t>
  </si>
  <si>
    <t>Велотренажер</t>
  </si>
  <si>
    <t>Степпер</t>
  </si>
  <si>
    <t>Велоэргометр</t>
  </si>
  <si>
    <t>Тренажер эллиптический наклонный</t>
  </si>
  <si>
    <t>Тренажер силовой "сгибание рук-бицепс сидя"</t>
  </si>
  <si>
    <t>Тренажер силовой "верхняя тяга для мышц спины"</t>
  </si>
  <si>
    <t>Тренажер силовой "гребная тяга сидя с упором ногами для мышц"</t>
  </si>
  <si>
    <t>Тренажер силовой "жим от груди сидя"</t>
  </si>
  <si>
    <t>Тренажер силовой "жим от плеч сидя"</t>
  </si>
  <si>
    <t>Тренажер силовой "отжимание на брусьях"</t>
  </si>
  <si>
    <t>Тренажер силовой "разгибание ног сидя"</t>
  </si>
  <si>
    <t>Тренажер силовой "сгибание ног сидя"</t>
  </si>
  <si>
    <t>Тренажер силовой "жим ногами нагружаемый дисками"</t>
  </si>
  <si>
    <t>Тренажер силовой "пресс нагружаемый дисками"</t>
  </si>
  <si>
    <t>Тренажер универсальный для инвалидов-калясочников</t>
  </si>
  <si>
    <t>Тренажер силовой</t>
  </si>
  <si>
    <t>Диски олимпийские</t>
  </si>
  <si>
    <t>Трибуна мобильная</t>
  </si>
  <si>
    <t>Объемные буквы (ФОК)</t>
  </si>
  <si>
    <t>Спортивный тренажер GW 8</t>
  </si>
  <si>
    <t xml:space="preserve">Приточная установка </t>
  </si>
  <si>
    <t>Теплообменник</t>
  </si>
  <si>
    <t xml:space="preserve">Автоматическая станция обработки воды </t>
  </si>
  <si>
    <t>Фильтр</t>
  </si>
  <si>
    <t>принято</t>
  </si>
  <si>
    <t>выбыло</t>
  </si>
  <si>
    <t>отклонение</t>
  </si>
  <si>
    <t>Автомобиль КАВЗ 397652</t>
  </si>
  <si>
    <t>1013584
2300470</t>
  </si>
  <si>
    <t>Е 316 АУ</t>
  </si>
  <si>
    <t>Акт ввода от 30.11.2012 г.</t>
  </si>
  <si>
    <t xml:space="preserve">в казне, в движ. </t>
  </si>
  <si>
    <t>Специальное пассажирское транспортное средство 13 м ГАЗ-32213</t>
  </si>
  <si>
    <t>1101
35002</t>
  </si>
  <si>
    <t>Е 351 РХ</t>
  </si>
  <si>
    <t>Акт приема-передачи от 01.09.2009 г.</t>
  </si>
  <si>
    <t>на торгах</t>
  </si>
  <si>
    <t>ЕН 6169</t>
  </si>
  <si>
    <t>продан Шумскому Т,С,  27.03.2015 г.</t>
  </si>
  <si>
    <t>итого</t>
  </si>
  <si>
    <t>Автомобиль ГАЗ 2217</t>
  </si>
  <si>
    <t>00000266</t>
  </si>
  <si>
    <t>М 424 ВН</t>
  </si>
  <si>
    <t>31:12:0702008:251</t>
  </si>
  <si>
    <t>Белгородская область, р-н Краснояружский, п. Красная Яруга, ул. Победы, 1Б</t>
  </si>
  <si>
    <t>31:12:0702004:730</t>
  </si>
  <si>
    <t>Решение муниципального совета муниципального района "Краснояружский район" Белгородской области №145 от 13.03.2015 г.</t>
  </si>
  <si>
    <t>МОУ "Вязовская СОШ" (Таранова В.А.)</t>
  </si>
  <si>
    <t>309430, Белгородская область, с. Вязовое  ул Первомайская, 31</t>
  </si>
  <si>
    <t>МОУ "Илек-Пеньковская СОШ" (Чехунова С.Н.)</t>
  </si>
  <si>
    <t>309440, Белгородская область, с. Илек- Пеньковка ул Школьная, 27</t>
  </si>
  <si>
    <t>с. Илек-Пеньковка ул. Школьная-27</t>
  </si>
  <si>
    <t>31:12:0803001:345</t>
  </si>
  <si>
    <t>Постановление главы администрации района от 08.12.2000 года</t>
  </si>
  <si>
    <t>31:12:0702012:289</t>
  </si>
  <si>
    <t>Наименование хозяйственного общества, товарищества, основной государственный регистрационный номер</t>
  </si>
  <si>
    <t>Размер уставного (складочного) капитала хозяйственного общества, товарищества и доли  муниципального образования в уставном (складочном) капитале (в процентах)</t>
  </si>
  <si>
    <t xml:space="preserve">Размер уставного
фонда (для муниципальных унитарных
предприятий), тыс. руб.
</t>
  </si>
  <si>
    <t>309421, Белгородская область, пос. Красная Яруга, улица Мира, д.1 а</t>
  </si>
  <si>
    <t>МОУДОД "Краснояружская станция юных натуралистов" (Лукьяненко Т. М.)</t>
  </si>
  <si>
    <t>309421, Белгородская область, пос. Красная Яруга, улица ул.Парковая, 93</t>
  </si>
  <si>
    <t>МДОУ "Сергиевский детский сад" (Кулакова Г. В.)</t>
  </si>
  <si>
    <t>МОУ "Степнянская ООШ" (Шаповалова Н. И.)</t>
  </si>
  <si>
    <t>309421, Белгородская область, п.Красная Яруга, ул.Мира,1</t>
  </si>
  <si>
    <t>2.5.</t>
  </si>
  <si>
    <t>Административное крыло</t>
  </si>
  <si>
    <t>Красная Яруга Парковая 38А</t>
  </si>
  <si>
    <t>Сарай</t>
  </si>
  <si>
    <t>Здание ДК</t>
  </si>
  <si>
    <t>п.Красная Яруга ул.Театральная №1</t>
  </si>
  <si>
    <t>31:12:0702005:877</t>
  </si>
  <si>
    <t>31:12:0702005:371</t>
  </si>
  <si>
    <t>распоряжение главы администрации района № 136 от 13.02.2013 г.</t>
  </si>
  <si>
    <t>бытовой вагончик</t>
  </si>
  <si>
    <t>автомобиль ЗИЛ 131 цистерна (авторазливочная станция АРС-14), 1978 года выпуска, идентификационный номер отсутствует, паспорт транспортного средства 31 НК 376726</t>
  </si>
  <si>
    <t>автомобиль, ГАЗ 35312 специальный, 1992 г.в., гос. номер А352ОО, VIN отсутствует</t>
  </si>
  <si>
    <t>автомобиль, ЗИЛ 431412 специальный, 1991 г.в., гос. номер А349ОО, VIN отсутствует</t>
  </si>
  <si>
    <t>автомобиль, КО-440-4 мусоровоз, 2005 г.в., гос. номер Е670РТ, VIN ХVL48320050000629</t>
  </si>
  <si>
    <t>автомобиль, 593620 МДК 433362 машина дорожная комбинированная, 2002 г.в., гос. номер С167КТ, VIN ХЗD59362020000037</t>
  </si>
  <si>
    <t>автомобиль, ЗИЛ 431410 специальный, 1993 г.в., гос. номер А822ТО, VIN отсутствует</t>
  </si>
  <si>
    <t>31:12:0702005:702</t>
  </si>
  <si>
    <t>Здание столовая</t>
  </si>
  <si>
    <t>31:12:0101001:409</t>
  </si>
  <si>
    <t>31:12:0101001:408</t>
  </si>
  <si>
    <t>31:12:0702005:237</t>
  </si>
  <si>
    <t>Здание административное</t>
  </si>
  <si>
    <t xml:space="preserve">п.Красная Яруга, ул. Парковая, д. 38а </t>
  </si>
  <si>
    <t>31:12:0702009:539</t>
  </si>
  <si>
    <t xml:space="preserve">Здание </t>
  </si>
  <si>
    <t>числилось с 2009 г., но в реестре 2014 г. не указано. В 2016 г. передано поселковой.</t>
  </si>
  <si>
    <t>купили</t>
  </si>
  <si>
    <t>передан с казны администрации в 2015 г.</t>
  </si>
  <si>
    <t>все передано с казны администрации в 2015 г.</t>
  </si>
  <si>
    <t>купили сами</t>
  </si>
  <si>
    <t>должно было быть в 2014 г., они пропустили</t>
  </si>
  <si>
    <t>должно было быть в 2014 г., поставлено на учет 10.04.2014 г.</t>
  </si>
  <si>
    <t>в реестре 2014 г. не указано было вообще ОС</t>
  </si>
  <si>
    <t>куплено</t>
  </si>
  <si>
    <t>Станок для хореографии</t>
  </si>
  <si>
    <t>31.03.2012 г.</t>
  </si>
  <si>
    <t>Синтезатор Ямаха</t>
  </si>
  <si>
    <t>31.12.2008 г.</t>
  </si>
  <si>
    <t>Боян Тула</t>
  </si>
  <si>
    <t>Труба с кейсом</t>
  </si>
  <si>
    <t>Микшерный пульт</t>
  </si>
  <si>
    <t>31.12.2010 г.</t>
  </si>
  <si>
    <t>Сабвуфер</t>
  </si>
  <si>
    <t>31.08.2013 г.</t>
  </si>
  <si>
    <t>Киноустановка долби</t>
  </si>
  <si>
    <t>01.01.2009 г.</t>
  </si>
  <si>
    <t>Киноустановка долби (РДК)</t>
  </si>
  <si>
    <t>Балалайка Прима концертная</t>
  </si>
  <si>
    <t>10.12.2014 г.</t>
  </si>
  <si>
    <t>Ударная установка</t>
  </si>
  <si>
    <t>Аккордеон клавишный</t>
  </si>
  <si>
    <t>вообще не были указаны ОС в 2014 г.</t>
  </si>
  <si>
    <t>22 кв.</t>
  </si>
  <si>
    <t>Движимое имущество - трактор "Беларус 82.1", 2005 г., гос.номер ЕК 23-09 31, сертификат соответствия РОССBYMC03B00661 ОТ 03.07.2002. Г., паспорт ТС-ТА 083872, заводской № машины 80811178, двигатель 658571, цвет синий</t>
  </si>
  <si>
    <t xml:space="preserve">Движимое имущество - дезинфекционная камера ВЭФ 2/09, дата ввода в эксплуатацию - 01.03.1999 г. </t>
  </si>
  <si>
    <t>движимое имущество - отопительный котел настенный с закрытой камерой сгорания NAVIEN DELUXE 24-K</t>
  </si>
  <si>
    <t>движимое имущество - трактор "Беларус 82.1", 2007 г.в., гос.номер ЕК 22-82 31, сертификат соответствия POCCBYMC03B01050 от 04.07.2005 г. паспорт ТС- ТВ 041848, заводской номер машины 80846608, двигатель 753143, цвет синий</t>
  </si>
  <si>
    <t>движимое имущество - наружный водопровод к ФОКу в микрорайоне Дальневосточный</t>
  </si>
  <si>
    <t>Дата возникновения и прекращения права муниципальной собственности на муниципальное имущество/ правообладатель муниципального движимого имущества</t>
  </si>
  <si>
    <t xml:space="preserve"> 18.02.2013 </t>
  </si>
  <si>
    <t>31:12:0102001:156</t>
  </si>
  <si>
    <t>Сведения о правообладателе муниципального недвижимого имущества</t>
  </si>
  <si>
    <t>31:12:0702009:483</t>
  </si>
  <si>
    <t>31:12:0702009:526</t>
  </si>
  <si>
    <t>31:12:0702009:527</t>
  </si>
  <si>
    <t>31:12:0101001:920</t>
  </si>
  <si>
    <t>31:12:1004001:119</t>
  </si>
  <si>
    <t>31:12:0502001:163</t>
  </si>
  <si>
    <t>31:12:0602002:102</t>
  </si>
  <si>
    <t>отсутствует</t>
  </si>
  <si>
    <t>с. Графовка, ул. Центральная, д.31</t>
  </si>
  <si>
    <t>31:12:0201001:278</t>
  </si>
  <si>
    <t>31:12:0201001:224</t>
  </si>
  <si>
    <t>31:12:0201001:246</t>
  </si>
  <si>
    <t>31:12:0201001:175</t>
  </si>
  <si>
    <t>31:12:0201001:279</t>
  </si>
  <si>
    <t>31:12:0201001:174</t>
  </si>
  <si>
    <t>31:12:0201001:328</t>
  </si>
  <si>
    <t>31:12:0201002:27</t>
  </si>
  <si>
    <t>31:12:1003001:56</t>
  </si>
  <si>
    <t>31:12:1003001:93</t>
  </si>
  <si>
    <t>31:12:1003001:48</t>
  </si>
  <si>
    <t>31:12:1003001:154</t>
  </si>
  <si>
    <t>31:12:0803001:280</t>
  </si>
  <si>
    <t>31:12:0803003:25</t>
  </si>
  <si>
    <t>31:12:0502001:147</t>
  </si>
  <si>
    <t>31:12:0502003:122</t>
  </si>
  <si>
    <t>31:12:0502003:123</t>
  </si>
  <si>
    <t>31:12:0502003:125</t>
  </si>
  <si>
    <t>31:12:0502003:126</t>
  </si>
  <si>
    <t xml:space="preserve"> п. Красная Яруга ул. Мира, 1 А</t>
  </si>
  <si>
    <t>31:12:0702012:555</t>
  </si>
  <si>
    <t>31:12:0702012:304</t>
  </si>
  <si>
    <t>Здание аптеки</t>
  </si>
  <si>
    <t>п.Красная Яруга ул.Комсомольская д.4</t>
  </si>
  <si>
    <t>31:12:0701001:891</t>
  </si>
  <si>
    <t>Здание д/сада</t>
  </si>
  <si>
    <t>п.Быценков ул.Молодежная.7</t>
  </si>
  <si>
    <t>256 254,00/ 100%</t>
  </si>
  <si>
    <t xml:space="preserve">Здание административное </t>
  </si>
  <si>
    <t>31:12:0702005:534</t>
  </si>
  <si>
    <t>Здание гаража</t>
  </si>
  <si>
    <t>31:12:0702005:513</t>
  </si>
  <si>
    <t>Здание пристройки гаража</t>
  </si>
  <si>
    <t>31:12:0101001:587</t>
  </si>
  <si>
    <t>31:12:0702007:771</t>
  </si>
  <si>
    <t>Здание детсада</t>
  </si>
  <si>
    <t>31:12:0502003:59</t>
  </si>
  <si>
    <t>31:12:0303006:106</t>
  </si>
  <si>
    <t>31:12:0902001:144</t>
  </si>
  <si>
    <t>31:12:0902001:168</t>
  </si>
  <si>
    <t>31:12:0902001:129</t>
  </si>
  <si>
    <t>31:12:0902008:69</t>
  </si>
  <si>
    <t>Краснояружский р-н, с.Теребрено, ул.Новостроевка,38</t>
  </si>
  <si>
    <t xml:space="preserve">автомобиль, ГАЗ 5201 специальный, 1991 г.в., гос. номер Е448ОО, VIN ХТН520100М1313469 </t>
  </si>
  <si>
    <t>автомобиль, ГАЗ-33021 грузовой, 2001 г.в., гос. номер Е857УУ, VIN ХТН33021011801699</t>
  </si>
  <si>
    <t>автомобиль, КО-449-10 на шасси ЗИЛ-433362 мусоровоз, 2004 г.в., гос. номер Е887СК, VIN Х5Н44910D40000237</t>
  </si>
  <si>
    <t xml:space="preserve">автомобиль, ЗИЛ 431410 специальный, 1991 г.в., гос. номер С922СС, VIN отсутствует </t>
  </si>
  <si>
    <t>автомобиль, САЗ3507 самосвал, 1990 г.в., гос. номер С560КС, VIN отсутствует</t>
  </si>
  <si>
    <t>автомобиль, УАЗ-390995 грузовой, 2009 г.в., гос. номер Н038ХН, VIN ХТТ390995А0480089</t>
  </si>
  <si>
    <t>Баровая  грунторезная машина БГМ-2, 1995 г.в., гос. номер ВВ 889638, номер и дата выдачи паспорта - ВВ  000683 от 01.03.2005</t>
  </si>
  <si>
    <t>Автогрейдер ДЗ-143, 1991 г.в., гос. номер ЕУ 49-64, номер и дата выдачи паспорта - АА № 689896 от 20.04.2001</t>
  </si>
  <si>
    <t>Трактор МТЗ-80, 1991 г.в., гос. номер ЕУ 49-65, номер и дата выдачи паспорта - АА № 689897 от 20.04.2001</t>
  </si>
  <si>
    <t>Трактор ДТ-75 ДЕРС2 с бульдоз. оборудованием, 2006 г.в., гос. номер ЕВ 22-86, номер и дата выдачи паспорта - ВВ  077981 от 23.01.2006</t>
  </si>
  <si>
    <t>Трактор МТЗ-80, 1980 г.в., гос. номер ЕВ 31-08, номер и дата выдачи паспорта - АА № 258350 от 23.04.1999</t>
  </si>
  <si>
    <t>артскважина п.Корытное, 1972 года выпуска</t>
  </si>
  <si>
    <t>бетонное ограждение свалки ТБО</t>
  </si>
  <si>
    <t>автомобиль КО-440-4 мусоровоз, гос номер А348ОО, 1999 года выпуска, идентификационный номер ХVL483200Х0000148, паспорт транспортного средства 52 ЕН 827828</t>
  </si>
  <si>
    <t>автобус КАВЗ-397652, идентификационный номер X1Е 39765240037127, год выпуска 2004</t>
  </si>
  <si>
    <t>Движимое имущество - Газовая колонка ДОН 20 EWT</t>
  </si>
  <si>
    <t>2007 г.</t>
  </si>
  <si>
    <t>2009 г.</t>
  </si>
  <si>
    <t>2004 г.</t>
  </si>
  <si>
    <t>2005 г.</t>
  </si>
  <si>
    <t>1987 г.</t>
  </si>
  <si>
    <t>10.01.2012 г.</t>
  </si>
  <si>
    <t>Акт приема передачи от 10.01.2012 г.</t>
  </si>
  <si>
    <t>41013
50007</t>
  </si>
  <si>
    <t>1988 г.</t>
  </si>
  <si>
    <t>1993 г.</t>
  </si>
  <si>
    <t>Трактор МТЗ 80</t>
  </si>
  <si>
    <t>2010 г.</t>
  </si>
  <si>
    <t>18.08.2005 г.</t>
  </si>
  <si>
    <t>Постановление Главы Вейделевского р-на №305 от 29.06.2005 г.</t>
  </si>
  <si>
    <t>18.08.2005г.</t>
  </si>
  <si>
    <t>Постановление главы Вейделевского р-на №305 от 29.06.2005 г.</t>
  </si>
  <si>
    <t>Договор купли-продажи</t>
  </si>
  <si>
    <t>КАМАЗ – 53212 мусоровоз</t>
  </si>
  <si>
    <t>В 874 ТО</t>
  </si>
  <si>
    <t>0000129</t>
  </si>
  <si>
    <t>0000439</t>
  </si>
  <si>
    <t xml:space="preserve"> </t>
  </si>
  <si>
    <t>Акт приема –передачи от 10.01.2012 г.</t>
  </si>
  <si>
    <t>Интерактивная доска</t>
  </si>
  <si>
    <t xml:space="preserve">Итого </t>
  </si>
  <si>
    <t>Вейделевский район</t>
  </si>
  <si>
    <t>Квартира</t>
  </si>
  <si>
    <t>31:25:0903001:216</t>
  </si>
  <si>
    <t>Здание МФЦ</t>
  </si>
  <si>
    <t>31:25:0803036:462</t>
  </si>
  <si>
    <t>МРИ ФНС России №3 по Белгородской области</t>
  </si>
  <si>
    <t>Офис</t>
  </si>
  <si>
    <t>Заявление</t>
  </si>
  <si>
    <t xml:space="preserve">Нежилое помещение </t>
  </si>
  <si>
    <t xml:space="preserve"> ГУП «Белрегионинфо»</t>
  </si>
  <si>
    <t>Территориальный орган Федеральной службы государственной статистики по Белгородской области</t>
  </si>
  <si>
    <t>п.Вейделевка ул.Первомайская, д.1</t>
  </si>
  <si>
    <t>ОАО «Российский Сельскохозяйственный банк»</t>
  </si>
  <si>
    <t>Территориальный фонд обязательного медицинского страхования администрации Белгородской области</t>
  </si>
  <si>
    <t>п.Вейделевка,  ул. Мира,14</t>
  </si>
  <si>
    <t xml:space="preserve">п.Вейделевка,
ул.Центральная, д.38
</t>
  </si>
  <si>
    <t xml:space="preserve">п.Вейделевка,
 ул.Мира, д.14
</t>
  </si>
  <si>
    <t>п.Вейделевка, пер.Первомайский, д.7</t>
  </si>
  <si>
    <t>п.Вейделевка, ул.Первомайская, д.1</t>
  </si>
  <si>
    <t>АНО «Редакция газеты «Пламя»</t>
  </si>
  <si>
    <t>Победитель аукциона</t>
  </si>
  <si>
    <t>п.Вейделевка,  ул. Мира, д.14</t>
  </si>
  <si>
    <t>ФГУП «Почта России»</t>
  </si>
  <si>
    <t>Отделение почтовой связи</t>
  </si>
  <si>
    <t>ФГУП  «Почта России»</t>
  </si>
  <si>
    <t xml:space="preserve">Вейделевский район, с.Дегтярное </t>
  </si>
  <si>
    <t>Вейделевский район, с.Ромахово</t>
  </si>
  <si>
    <t>ГУ - Белгородское региональное отделение Фонда социального страхования РФ</t>
  </si>
  <si>
    <t>Автобус КАВЗ-4238-01</t>
  </si>
  <si>
    <t>ОАО «Автотранспортное»</t>
  </si>
  <si>
    <t>Для пассажирских перевозок</t>
  </si>
  <si>
    <t>п.Вейделевка, ул.Центральная,д.45</t>
  </si>
  <si>
    <t>ОАО «Алексеевка-агроинвест»</t>
  </si>
  <si>
    <t>Вейделевский район, х.Ромахово</t>
  </si>
  <si>
    <t>ОАО «Сбербанк России»</t>
  </si>
  <si>
    <t>Размещение терминала</t>
  </si>
  <si>
    <t>Часть нежилого помещения</t>
  </si>
  <si>
    <t>ООО «Агентство пенсионного страхования «Регио-инвест »</t>
  </si>
  <si>
    <t>30.12.2014 г.</t>
  </si>
  <si>
    <t>Адрес недвижимого имущества</t>
  </si>
  <si>
    <t xml:space="preserve">Наимен
ование  
объекта 
нежилого
 фонда  
</t>
  </si>
  <si>
    <t>м.</t>
  </si>
  <si>
    <t>28.02.2014 г.</t>
  </si>
  <si>
    <t>с 1.03.2011г.
по 28.02.2021г.</t>
  </si>
  <si>
    <t>с 01.08.2006 г.
по 01.06.2016 г.</t>
  </si>
  <si>
    <t>Белгородская обл., п.Вейделевка
ул.Мира, д.14</t>
  </si>
  <si>
    <t>Белгородская обл., п.Вейделевка
пер.Первомайский, д.7</t>
  </si>
  <si>
    <t xml:space="preserve">п.Вейделевка
ул.Центральная, д.38
</t>
  </si>
  <si>
    <t xml:space="preserve">Гараж </t>
  </si>
  <si>
    <t>п.Вейделевка, ул.Первомайская, д.9</t>
  </si>
  <si>
    <t>недвижимое</t>
  </si>
  <si>
    <t>Итого:</t>
  </si>
  <si>
    <t>РАЗДЕЛ 1.  ПЕРЕЧЕНЬ МУНИЦИПАЛЬНОГО НЕДВИЖИМОГО ИМУЩЕСТВА (НЕЖИЛОЙ ФОНД), НАХОДЯЩЕГОСЯ НА БАЛАНСЕ  МУНИЦИПАЛЬНОГО УЧРЕЖДЕНИЯ (ПРЕДПРИЯТИЯ)  ВЕЙДЕЛЕВСКОГО РАЙОНА  ПО СОСТОЯНИЮ НА 01.01.2016 ГОДА</t>
  </si>
  <si>
    <t>РАЗДЕЛ 4. ПЕРЕЧЕНЬ МУНИЦИПАЛЬНОГО ДВИЖИМОГО  ИМУЩЕСТВА  (АВТОМОТОТРАНСПОРТНЫЕ СРЕДСТВА, ТРАКТОРА  И ИНЫЕ МАШИНЫ), НАХОДЯЩЕГОСЯ НА БАЛАНСЕ  МУНИЦИПАЛЬНОГО УЧРЕЖДЕНИЯ (ПРЕДПРИЯТИЯ)  ВЕЙДЕЛЕВСКОГО РАЙОНА  ПО СОСТОЯНИЮ НА 01.01.2016 ГОДА</t>
  </si>
  <si>
    <t>РАЗДЕЛ 5. ПЕРЕЧЕНЬ ОСОБО ЦЕННОГО ДВИЖИМОГО ИМУЩЕСТВА (КРОМЕ АВТОМОТОТРАНСПОРТНЫЕ СРЕДСТВА, ТРАКТОРА  И ИНЫЕ МАШИНЫ) СТОИМОСТЬЮ СВЫШЕ 50 ТЫСЯЧ РУБЛЕЙ, НАХОДЯЩЕГОСЯ НА БАЛАНСЕ  МУНИЦИПАЛЬНОГО УЧРЕЖДЕНИЯ (ПРЕДПРИЯТИЯ)  ВЕЙДЕЛЕВСКОГО РАЙОНА  ПО СОСТОЯНИЮ НА 01.01.2016 ГОДА</t>
  </si>
  <si>
    <t>Водяная башня кирпичная</t>
  </si>
  <si>
    <t>Водяная башня МУП БОН</t>
  </si>
  <si>
    <t>Договор купли-продажи №606364 от 21.04.2015 г.</t>
  </si>
  <si>
    <t>29.04.2015 г.</t>
  </si>
  <si>
    <t>Р626ТУ31</t>
  </si>
  <si>
    <t>00000467</t>
  </si>
  <si>
    <t>Автомобиль УАЗ Патриот</t>
  </si>
  <si>
    <t>Помещение для операторов кот. ФОК</t>
  </si>
  <si>
    <t>01.10.2015 г.</t>
  </si>
  <si>
    <t>Элекростанция дизельная передвижная ЭД 30 Т/400</t>
  </si>
  <si>
    <t>000000161</t>
  </si>
  <si>
    <t>00000520</t>
  </si>
  <si>
    <t>00000519</t>
  </si>
  <si>
    <t>Газовичок-А-2392-7000</t>
  </si>
  <si>
    <t>31.07.2009 г.</t>
  </si>
  <si>
    <t>счет-фактура  № 33</t>
  </si>
  <si>
    <t>счет-фактура  № ВК0000323</t>
  </si>
  <si>
    <t>счет-фактура  № ВК0000322</t>
  </si>
  <si>
    <t>26.08.2015 г.</t>
  </si>
  <si>
    <t>2015 г.</t>
  </si>
  <si>
    <t>Газовичок-А-2391-7000</t>
  </si>
  <si>
    <t>Детский игровой комплекс</t>
  </si>
  <si>
    <t>22.09.2015 г.</t>
  </si>
  <si>
    <t>Электроплита ЭП-4ЖШ</t>
  </si>
  <si>
    <t>23.10.2015 г.</t>
  </si>
  <si>
    <t>Комплект Дорожные знаки</t>
  </si>
  <si>
    <t>10.02.2015 г.</t>
  </si>
  <si>
    <t>Интерактивный сухой бассейн</t>
  </si>
  <si>
    <t>31.08.2015 г.</t>
  </si>
  <si>
    <t>Колонна пузырьковая</t>
  </si>
  <si>
    <t>31:25:0803 043:402</t>
  </si>
  <si>
    <t>п.Вейделевка, ул. Первомайская, д.1</t>
  </si>
  <si>
    <t>бессрочно</t>
  </si>
  <si>
    <t>ГАЗ 3110 (волга)</t>
  </si>
  <si>
    <t>0000572</t>
  </si>
  <si>
    <t>Навес теневой уличный п. Викторополь</t>
  </si>
  <si>
    <t>Автокомпрессор</t>
  </si>
  <si>
    <t>Навесное оборудование к мусоровозу КО-440-5 КАМАЗ</t>
  </si>
  <si>
    <t>0000168</t>
  </si>
  <si>
    <t>0000440</t>
  </si>
  <si>
    <t>Оборудование погрузочное для трактора К-701</t>
  </si>
  <si>
    <t>Погрузчик базовый трактор К-701</t>
  </si>
  <si>
    <t>07.08.2005 г.</t>
  </si>
  <si>
    <t>Башня водонапорная 25 м3</t>
  </si>
  <si>
    <t>Башня водонапорная 50 м4</t>
  </si>
  <si>
    <t>Гаситель гидравлических ударов</t>
  </si>
  <si>
    <t>00000333</t>
  </si>
  <si>
    <t>МБУДО "Краснояружский ЦДО "(Болгова Л. П.)</t>
  </si>
  <si>
    <t>Пульт выбора услуг - сенсорный  киоск Корсар 19Ь с термопринтером</t>
  </si>
  <si>
    <t>0001</t>
  </si>
  <si>
    <t>0002</t>
  </si>
  <si>
    <t>0003</t>
  </si>
  <si>
    <t>Акт-приема передачи №189 от 30.12.2014 г.</t>
  </si>
  <si>
    <t>Акт-приема передачи №185 от 30.12.2014 г.</t>
  </si>
  <si>
    <t>П Викторополь, ул. имени комонавта Ю.Гагарина, дом 9 , кв.4</t>
  </si>
  <si>
    <t>31:25:0101001:2437</t>
  </si>
  <si>
    <t>24.06.2015 г.</t>
  </si>
  <si>
    <t>соглашение о выкупе жилого помещения путем предоставления другого жилого помещения №3 от 19.06.2015 г.</t>
  </si>
  <si>
    <t>31:25:0505007:131</t>
  </si>
  <si>
    <t>10.04.2013 г.</t>
  </si>
  <si>
    <t>соглашение о выкупе жилого помещения путем предоставления другого жилого помещения №2 от 01.03.2013 г.</t>
  </si>
  <si>
    <t>С. Закутское, ул. Центральная, д. 3, кв. 15</t>
  </si>
  <si>
    <t>31:25:0505007:132</t>
  </si>
  <si>
    <t>31:25:0505003:336</t>
  </si>
  <si>
    <t>09.04.2013 г.</t>
  </si>
  <si>
    <t>соглашение о выкупе жилого помещения путем предоставления другого жилого помещения №16 от 01.03.2013 г.</t>
  </si>
  <si>
    <t>С. Закутское, ул. Центральная, д. 3, кв. 1</t>
  </si>
  <si>
    <t>с. Долгое, кв.12</t>
  </si>
  <si>
    <t>31:25:0111001:543</t>
  </si>
  <si>
    <t>28.03.2014 г.</t>
  </si>
  <si>
    <t>соглашение о выкупе жилого помещения путем предоставления другого жилого помещения №2 от 07.03.2014 г.</t>
  </si>
  <si>
    <t xml:space="preserve">Школа </t>
  </si>
  <si>
    <t>х. Ковалев</t>
  </si>
  <si>
    <t>31:25:0302002:21</t>
  </si>
  <si>
    <t>28.02.2006 г.</t>
  </si>
  <si>
    <t>Решение 8-й сессии совета 3-го созыва Вейд. районного  совета депутатов Белг. обл. №4 от 18.05.2005 г.; Решение сессии малого совета Вейделевского районного совета народных депутатов Белг. обл. №47 от 19.08.1992 г.</t>
  </si>
  <si>
    <t>находится в реестре у Николаевского поселения, на казне числится</t>
  </si>
  <si>
    <t>Нежилое здание</t>
  </si>
  <si>
    <t>31:25:0101001:1505</t>
  </si>
  <si>
    <t>Здание начальной общеобразовательной школы</t>
  </si>
  <si>
    <t>х. Попасный</t>
  </si>
  <si>
    <t>31:25:0307003:74</t>
  </si>
  <si>
    <t>31:25:0101001:2443</t>
  </si>
  <si>
    <t>п. Опытный</t>
  </si>
  <si>
    <t>13.05.2015 г.</t>
  </si>
  <si>
    <t>соглашение о выкупе жилого помещения путем предоставления другого жилого помещения №1 от 06.05.2015 г.</t>
  </si>
  <si>
    <t>С. Закутское, ул. Центральная, д. 3, кв. 8</t>
  </si>
  <si>
    <t>31:25:0505003:313</t>
  </si>
  <si>
    <t>соглашение о выкупе жилого помещения путем предоставления другого жилого помещения №8 от 01.03.2013 г.</t>
  </si>
  <si>
    <t>С. Закутское, ул. Центральная, д. 3, кв. 17</t>
  </si>
  <si>
    <t>31:25:0505003:320</t>
  </si>
  <si>
    <t>соглашение о выкупе жилого помещения путем предоставления другого жилого помещения №9 от 01.03.2013 г.</t>
  </si>
  <si>
    <t>С. Закутское, ул. Центральная, д. 3, кв. 14</t>
  </si>
  <si>
    <t>31:25:0101001:2710</t>
  </si>
  <si>
    <t>соглашение о выкупе жилого помещения путем предоставления другого жилого помещения №14 от 01.03.2013 г.</t>
  </si>
  <si>
    <t>С. Закутское, ул. Центральная, д. 3, кв. 11</t>
  </si>
  <si>
    <t>03.08.2013 г.</t>
  </si>
  <si>
    <t>соглашение о выкупе жилого помещения путем предоставления другого жилого помещения №5 от 01.03.2013 г.</t>
  </si>
  <si>
    <t>31:25:0101001:1314</t>
  </si>
  <si>
    <t>31.10.2006 г.</t>
  </si>
  <si>
    <t>с. Саловка</t>
  </si>
  <si>
    <t>Решение сессии малого совета Вейделевского районного совета народных депутатов Белг. обл. №47 от 19.08.1992 г.;ешение 8-й сессии совета 3-го созыва Вейд. районного  совета депутатов Белг. обл. №4 от 18.05.2005 г.</t>
  </si>
  <si>
    <t>Здание иное</t>
  </si>
  <si>
    <t>с. Брянские Липяги</t>
  </si>
  <si>
    <t>31:25:0704001:44</t>
  </si>
  <si>
    <t>31:25:0803037:201</t>
  </si>
  <si>
    <t>29.05.2006 г.</t>
  </si>
  <si>
    <t>п. Вейделевка, ул. Центральная, д.30</t>
  </si>
  <si>
    <t>Здание социальное (д/сады, школы, дома пристарелых, приюты)</t>
  </si>
  <si>
    <t>Решение сессии малого совета Вейделевского районного совета народных депутатов Белг. обл. №47 от 19.08.1992 г.; постановление совета депутатов Вейделевского района 16-й сессии 3-го созыва №3 от 31.03.2006 г.</t>
  </si>
  <si>
    <t>П Викторополь, ул. имени комонавта Ю.Гагарина, дом 9 , кв.5</t>
  </si>
  <si>
    <t>соглашение о выкупе жилого помещения путем предоставления другого жилого помещения №1 от 17.02.2014 г.</t>
  </si>
  <si>
    <t>31:25:0111001:537</t>
  </si>
  <si>
    <t>п. Вейделевка, ул. Садовая, д.1, кв.16</t>
  </si>
  <si>
    <t>31:25:0803043:140</t>
  </si>
  <si>
    <t>договор купли-продажи квартиры от 20.07.2005 г.</t>
  </si>
  <si>
    <t>31:25:0101001:1585</t>
  </si>
  <si>
    <t>31:25:0101001:1571</t>
  </si>
  <si>
    <t>С. Закутское, ул. Центральная, д. 3, кв. 4</t>
  </si>
  <si>
    <t>31:25:0505003:358</t>
  </si>
  <si>
    <t>соглашение о выкупе жилого помещения путем предоставления другого жилого помещения №10 от 01.03.2013 г.</t>
  </si>
  <si>
    <t xml:space="preserve">х. Новорослов </t>
  </si>
  <si>
    <t>31:25:0504002:121</t>
  </si>
  <si>
    <t>27.07.2007 г.</t>
  </si>
  <si>
    <t>Решение сессии малого совета Вейделевского районного совета народных депутатов Белг. обл. №47 от 19.08.1992 г.;Постановление Вейделевского районого совета депутатов 25-й сессии совета 3-го созыва №6 от 14.06.2007 г.</t>
  </si>
  <si>
    <t>с. Белый Плес</t>
  </si>
  <si>
    <t>31:25:0502006:102</t>
  </si>
  <si>
    <t>П Викторополь, ул. имени комонавта Ю.Гагарина, дом 9 , кв.8</t>
  </si>
  <si>
    <t>31:25:0101001:2435</t>
  </si>
  <si>
    <t xml:space="preserve">Нежилое здание Школа </t>
  </si>
  <si>
    <t>31:25:0204001:288</t>
  </si>
  <si>
    <t>17.03.2008 г.</t>
  </si>
  <si>
    <t>Детский сад</t>
  </si>
  <si>
    <t>с. Клименки</t>
  </si>
  <si>
    <t>31:25:1202001:323</t>
  </si>
  <si>
    <t>Здание амбулатории №2</t>
  </si>
  <si>
    <t>31:25:0204001:119</t>
  </si>
  <si>
    <t>28.03.2008 г.</t>
  </si>
  <si>
    <t>Зданеи гаража</t>
  </si>
  <si>
    <t>31:25:1202001:202</t>
  </si>
  <si>
    <t>29.03.2008 г.</t>
  </si>
  <si>
    <t>Здание амбулатории №1</t>
  </si>
  <si>
    <t>31:25:0204001:415</t>
  </si>
  <si>
    <t>03.04.2008 г.</t>
  </si>
  <si>
    <t>Решение сессии малого совета Вейделевского районного совета народных депутатов Белг. обл. №47 от 19.08.1992 г.</t>
  </si>
  <si>
    <t>п. Вейделевка, ул. Комсомольская, д.5А</t>
  </si>
  <si>
    <t>31:25:0803028:373</t>
  </si>
  <si>
    <t>04.05.2008 г.</t>
  </si>
  <si>
    <t>31:25:0803028:374</t>
  </si>
  <si>
    <t>31:25:0101001:459</t>
  </si>
  <si>
    <t>п. Луговое</t>
  </si>
  <si>
    <t>31:25:0105001:170</t>
  </si>
  <si>
    <t>21.11.2008 г.</t>
  </si>
  <si>
    <t>31:25:0105001:126</t>
  </si>
  <si>
    <t>Башня-скважина</t>
  </si>
  <si>
    <t>м. куб.</t>
  </si>
  <si>
    <t>31:25:0101001:2670</t>
  </si>
  <si>
    <t>22.11.2008 г.</t>
  </si>
  <si>
    <t>с. Долгое</t>
  </si>
  <si>
    <t>31:25:0101001:2671</t>
  </si>
  <si>
    <t>31:25:0101001:1955</t>
  </si>
  <si>
    <t>Водопровод</t>
  </si>
  <si>
    <t xml:space="preserve">м. </t>
  </si>
  <si>
    <t>Здание мастерской с подвалом</t>
  </si>
  <si>
    <t>31:25:0101001:232</t>
  </si>
  <si>
    <t>31:25:0101001:424</t>
  </si>
  <si>
    <t>х. Попов</t>
  </si>
  <si>
    <t>31:25:0912001:198</t>
  </si>
  <si>
    <t>31:25:0105001:105</t>
  </si>
  <si>
    <t>П Викторополь, ул. имени комонавта Ю.Гагарина, дом 9 , кв.6</t>
  </si>
  <si>
    <t>31:25:0907001:647</t>
  </si>
  <si>
    <t>18.07.2013 г.</t>
  </si>
  <si>
    <t>соглашение о выкупе жилого помещения путем предоставления другого жилого помещения №2 от 01.07.2013 г.</t>
  </si>
  <si>
    <t>31:25:0101001:2271</t>
  </si>
  <si>
    <t>09.09.2009 г.</t>
  </si>
  <si>
    <t>31:25:0101001:2202</t>
  </si>
  <si>
    <t>с. Закутское</t>
  </si>
  <si>
    <t>31:25:0101001:2464</t>
  </si>
  <si>
    <t>25.12.2013 г.</t>
  </si>
  <si>
    <t>соглашение о выкупе жилого помещения путем предоставления другого жилого помещения №5 от 22.11.2013 г.</t>
  </si>
  <si>
    <t>31:25:0111001:544</t>
  </si>
  <si>
    <t>21.07.2011 г.</t>
  </si>
  <si>
    <t>Здание детского сада</t>
  </si>
  <si>
    <t>п.Красная Яруга ул.Мира-23</t>
  </si>
  <si>
    <t>31:12:0702012:565</t>
  </si>
  <si>
    <t>Здание сарая</t>
  </si>
  <si>
    <t>31:12:0702012:645</t>
  </si>
  <si>
    <t>Здание</t>
  </si>
  <si>
    <t>Сооружение подвал</t>
  </si>
  <si>
    <t>31:12:0702012:646</t>
  </si>
  <si>
    <t>31:12:0702012:626</t>
  </si>
  <si>
    <t>Движимое имущество - автомобиль ГАЗ-А63R42, 2016 г.в., гос.номер Е061МР82 , паспорт 52 00 514943, тип - автобус класса В</t>
  </si>
  <si>
    <t>Движимое имущество - автобус КАВЗ 397652, 2002 г.в., идентификационный номер X1E39765220033541, модель, №двигателя 51300Н 21015160, шасси 33070010826942, кузов 20033541, цвет кузова белый</t>
  </si>
  <si>
    <t>№ п/п</t>
  </si>
  <si>
    <t xml:space="preserve">Приложение № 1
 к реестру муниципальной  собственности муниципального 
района «Вейделевский  район» Белгородской области
</t>
  </si>
  <si>
    <t xml:space="preserve">№
 п/п
</t>
  </si>
  <si>
    <t xml:space="preserve">Площадь, протяженность и (или) иные параметры   и др.  </t>
  </si>
  <si>
    <t xml:space="preserve">ед.
из.
</t>
  </si>
  <si>
    <t>количество</t>
  </si>
  <si>
    <t>Дата возникновения и прекращения права муниципальной собственности на муниципальное имущество/ правообладатель муниципального недвижимого имущества</t>
  </si>
  <si>
    <t>Реквизиты документов – оснований возникновения (прекращения) права муниципальной собственности на недвижимое имущество</t>
  </si>
  <si>
    <t xml:space="preserve">Балансовая стоимость  недвижимого имущества,
тыс. руб.
</t>
  </si>
  <si>
    <t xml:space="preserve">Амортизация (износ), 
тыс. руб.
</t>
  </si>
  <si>
    <t xml:space="preserve">Остаточная стоимость, 
тыс. руб.
</t>
  </si>
  <si>
    <t xml:space="preserve">Кадастровый номер муниципального недвижимого имущества  
</t>
  </si>
  <si>
    <t xml:space="preserve">Раздел 1. Органы управления  </t>
  </si>
  <si>
    <t>Итого</t>
  </si>
  <si>
    <t>Управление финансов и налоговой политики администрации Вейделевского района</t>
  </si>
  <si>
    <t>-</t>
  </si>
  <si>
    <t>Управление культуры администрации Вейделевского района</t>
  </si>
  <si>
    <t>Администрация Вейделевского района</t>
  </si>
  <si>
    <t>Управление образования администрации Вейделевского района</t>
  </si>
  <si>
    <t>Раздел  2.Учреждения</t>
  </si>
  <si>
    <t>Раздел 3.Предприятия</t>
  </si>
  <si>
    <t>МУП «Вейделевские тепловые сети»</t>
  </si>
  <si>
    <t>МУП «Водоканал»</t>
  </si>
  <si>
    <t>МУП «Коммунальщик»</t>
  </si>
  <si>
    <t xml:space="preserve">Наименивание движимого имущества  
(модель, марка) </t>
  </si>
  <si>
    <t xml:space="preserve">Год   
выпуска 
</t>
  </si>
  <si>
    <t>ГРН</t>
  </si>
  <si>
    <t xml:space="preserve">Инвентарный
номер   
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</si>
  <si>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</si>
  <si>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об установлен-ных в отношении муниципального недвижимого имущества ограничениях (обремене-ниях) с указанием основания и даты их возникнове-ния и прекраще-ния</t>
  </si>
  <si>
    <t xml:space="preserve">Наименование движимого имущества  
(модель, марка) </t>
  </si>
  <si>
    <t>Здание ДШИ</t>
  </si>
  <si>
    <t>п.Красная Яруга ул.Мира №31</t>
  </si>
  <si>
    <t>31:12:0101001:427</t>
  </si>
  <si>
    <t>31:12:0702012:305</t>
  </si>
  <si>
    <t>31:12:0702005:370</t>
  </si>
  <si>
    <t xml:space="preserve">Полное наименование и организационно-
правовая форма
юридического лица
 </t>
  </si>
  <si>
    <t xml:space="preserve">Основной
государственный регистрационный номер
и дата государственной регистрации
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</si>
  <si>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</si>
  <si>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товариществах)</t>
  </si>
  <si>
    <t>Балансовая стоимость основных средств (фондов) (для муниципальных учреждений и муниципальных унитарных предприятий), тыс. руб.</t>
  </si>
  <si>
    <t xml:space="preserve">Остаточная стоимость
основных средств
(фондов)
(для муниципальных учреждений и
муниципальных
унитарных предприятий), тыс.руб.
</t>
  </si>
  <si>
    <t>Среднесписочная численность работников (для муниципальных учреждений  и муниципальных унитарных предприятий)</t>
  </si>
  <si>
    <t xml:space="preserve">№
п/п
</t>
  </si>
  <si>
    <t xml:space="preserve">Балансовая стоимость, 
тыс. руб.
</t>
  </si>
  <si>
    <t>Наименование движимого  имущества</t>
  </si>
  <si>
    <t>Описание имущества</t>
  </si>
  <si>
    <t>Адрес</t>
  </si>
  <si>
    <t>Общая площадь (кв.м.)</t>
  </si>
  <si>
    <t xml:space="preserve">Балансовая стоимость,
тыс. руб.
</t>
  </si>
  <si>
    <t>Основание передачи имущества</t>
  </si>
  <si>
    <t>Срок действия договора</t>
  </si>
  <si>
    <t>Нежилые помещения</t>
  </si>
  <si>
    <t>Нежилое помещение</t>
  </si>
  <si>
    <t>Офис управления Федеральной  Миграционной Службы по Белгородской области</t>
  </si>
  <si>
    <t>Офис для размещения пульта централизованной охраны ОВО при ОВД г.Валуйки и Валуйского района</t>
  </si>
  <si>
    <t>Наименование имущества</t>
  </si>
  <si>
    <t>Местонахождение имущества</t>
  </si>
  <si>
    <t>Балансовая стоимость (тыс.руб.)</t>
  </si>
  <si>
    <t>Юридические (физические) лица, арендующие имущество</t>
  </si>
  <si>
    <t>Использование имущества</t>
  </si>
  <si>
    <t>Основание для заключения договора</t>
  </si>
  <si>
    <t>Общая площадь 
(кв.м)</t>
  </si>
  <si>
    <t>кв.м</t>
  </si>
  <si>
    <t>нет</t>
  </si>
  <si>
    <t>Гараж</t>
  </si>
  <si>
    <t>27.01.2007 г.</t>
  </si>
  <si>
    <t>10.07.2010 г.</t>
  </si>
  <si>
    <t>кв.м.</t>
  </si>
  <si>
    <t>п.Вейделевка</t>
  </si>
  <si>
    <t>Строительство хоз. способом</t>
  </si>
  <si>
    <t>п. Вейделевка</t>
  </si>
  <si>
    <t>м</t>
  </si>
  <si>
    <t>В стадии оформления</t>
  </si>
  <si>
    <t>Здание нежилое (котельная)</t>
  </si>
  <si>
    <t>Постановление главы Вейделевского района №305 от 29.06.2005 г.</t>
  </si>
  <si>
    <t>шт.</t>
  </si>
  <si>
    <t xml:space="preserve">п.Вейделевка
ул.Мира
</t>
  </si>
  <si>
    <t xml:space="preserve">Башня Рожновского </t>
  </si>
  <si>
    <t>Муниципальное казенное учреждение «Центр обслуживания»</t>
  </si>
  <si>
    <t>Муниципальное автономное учреждение  «Многофункциональный центр предоставления государственных и муниципальных услуг Вейделевского района»</t>
  </si>
  <si>
    <t>09.12.2008 г.</t>
  </si>
  <si>
    <t>01.09.2009 г.</t>
  </si>
  <si>
    <t>26.03.2008 г.</t>
  </si>
  <si>
    <t>16.09.2009 г.</t>
  </si>
  <si>
    <t>Акт приема передачи 10.01.2012 г.</t>
  </si>
  <si>
    <t>Здание  детского сада «Непоседа»</t>
  </si>
  <si>
    <t>п. Вейделевка, ул.Садовая д.15</t>
  </si>
  <si>
    <t>11.03.2008 г.</t>
  </si>
  <si>
    <t>13.03.2006 г.</t>
  </si>
  <si>
    <t>Здание нежилое</t>
  </si>
  <si>
    <t>2013 г.</t>
  </si>
  <si>
    <t>2014 г.</t>
  </si>
  <si>
    <t>Стадион</t>
  </si>
  <si>
    <t>2012 г.</t>
  </si>
  <si>
    <t>2008 г.</t>
  </si>
  <si>
    <t>02.10.2008 г.</t>
  </si>
  <si>
    <t>продано Соболь, физ. Лицу</t>
  </si>
  <si>
    <t>Волга, списана</t>
  </si>
  <si>
    <t>ГАЗ 3102</t>
  </si>
  <si>
    <t>00000132</t>
  </si>
  <si>
    <t>Е 006 КС</t>
  </si>
  <si>
    <t>Распоряжение админитсрации района №305 от 29.06.2005 г.</t>
  </si>
  <si>
    <t>ГАЗ -3307 самосвал</t>
  </si>
  <si>
    <t>0000140</t>
  </si>
  <si>
    <t>В 915 ЕО</t>
  </si>
  <si>
    <t>Автомобиль LADA -2105</t>
  </si>
  <si>
    <t>0000484</t>
  </si>
  <si>
    <t>У 287 УМ</t>
  </si>
  <si>
    <t>02.09.2014 г.</t>
  </si>
  <si>
    <t>куплен у физ.лица</t>
  </si>
  <si>
    <t>куплена у Ревуты 15.01.2015 г.</t>
  </si>
  <si>
    <t>10.04.2014 г. (не был включен в реестр)</t>
  </si>
  <si>
    <t>в 2014 г. стоит стоимость 285,1 ( не правильно), должна быть стоимость 100,3</t>
  </si>
  <si>
    <t>продано</t>
  </si>
  <si>
    <t>списан</t>
  </si>
  <si>
    <t>находится в пользовании с 2006 г., в 2013 в реестре есть, но у нас в реестре нет</t>
  </si>
  <si>
    <t>увеличилась стоимость, сделали городок дорожного движения</t>
  </si>
  <si>
    <t>Здание стрелкового тира</t>
  </si>
  <si>
    <t>Вейделевский район, сМалакеево</t>
  </si>
  <si>
    <t>31:25:02 04 006:0011:000290-00/001:1001/Г3</t>
  </si>
  <si>
    <t>разобран на материалы, и продан</t>
  </si>
  <si>
    <t>построили сами, хоз. Способом</t>
  </si>
  <si>
    <t>передано с казны администрации</t>
  </si>
  <si>
    <t>не были включены в реестр за 2014 г., но в 1с числились</t>
  </si>
  <si>
    <t xml:space="preserve">
Колесо обозрения</t>
  </si>
  <si>
    <t>с. Колотиловка ул. Центральная-36</t>
  </si>
  <si>
    <t>Здание мастерской</t>
  </si>
  <si>
    <t>оперативное управление,  МБДОУ "Краснояружский детский сад "Солнечный"</t>
  </si>
  <si>
    <t>Постановление администрации Краснояружского района № 14 от 21.01.2015 г.</t>
  </si>
  <si>
    <t>МБУДО "Краснояружская ДЮСШ" (Кириченко А. Н.)</t>
  </si>
  <si>
    <t>Решение муниципального совета №113 от 21.01.2003 г.</t>
  </si>
  <si>
    <t>МКУ "Административно-хозяйственный центр обеспечения деятельности органов местного самоуправления мун-го района "Краснояружский район" (Богатченко С.Ю.)</t>
  </si>
  <si>
    <t>Постановление администрации Краснояружского района №259 от 01.12.2016 г.</t>
  </si>
  <si>
    <t>Муниципальный совет Краснояружского района (Болгов И.М.)</t>
  </si>
  <si>
    <t>Решение муниципального совета от 07.12.2007 г.</t>
  </si>
  <si>
    <t>309420, Белгородская область, пос. Красная Яруга, улица Театральная, д.1</t>
  </si>
  <si>
    <t>309420, Белгородская область, пос. Красная Яруга, улица Центральная , д.14</t>
  </si>
  <si>
    <t>309420, Белгородская область, пос. Красная Яруга, улица Центральная, д.14</t>
  </si>
  <si>
    <t>309425, Белгородская область, п.Быценков, улица. Молодежная,7</t>
  </si>
  <si>
    <t>309427, Белгородская область, с. Колотиловка,  улица. Центральная, 36</t>
  </si>
  <si>
    <t>309432, Белгородская область, с.Графовка, ул.Центральная,31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</si>
  <si>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возникнове-ния и прекращения</t>
  </si>
  <si>
    <t>31:12:0701001:1178</t>
  </si>
  <si>
    <t>31:12:0701001:1183</t>
  </si>
  <si>
    <t>1883,5</t>
  </si>
  <si>
    <t>31:12:0702007:617</t>
  </si>
  <si>
    <t>1156,7</t>
  </si>
  <si>
    <t>31:12:0701001:1158</t>
  </si>
  <si>
    <t>1934,2</t>
  </si>
  <si>
    <t xml:space="preserve">п.Красная Яруга, ул.Центральная, 87/85 </t>
  </si>
  <si>
    <t>31:12:0701001:1184</t>
  </si>
  <si>
    <t>1239,7</t>
  </si>
  <si>
    <t>31:12:0803001:188</t>
  </si>
  <si>
    <t>часть жилого дома</t>
  </si>
  <si>
    <t>31:12:0702007:686</t>
  </si>
  <si>
    <t>31:12:0702007:687</t>
  </si>
  <si>
    <t>жилой дом</t>
  </si>
  <si>
    <t>31:12:0702007:1009</t>
  </si>
  <si>
    <t>Нежилое здание-детский сад</t>
  </si>
  <si>
    <t>п.Красная Яруга ул. Юности 25</t>
  </si>
  <si>
    <t>31:12:0702004:997</t>
  </si>
  <si>
    <t>31:12:0702004:968</t>
  </si>
  <si>
    <t>Подвал</t>
  </si>
  <si>
    <t>компьютер</t>
  </si>
  <si>
    <t>п. Красная Яруга, ул. Парковая д.38А</t>
  </si>
  <si>
    <t>Уборная</t>
  </si>
  <si>
    <t>Здание школы</t>
  </si>
  <si>
    <t>Дизельный генератор с электросваркой</t>
  </si>
  <si>
    <t>00000423</t>
  </si>
  <si>
    <t>Компрессор, без электродвигателя</t>
  </si>
  <si>
    <t>00000442</t>
  </si>
  <si>
    <t>Насос</t>
  </si>
  <si>
    <t>00000092</t>
  </si>
  <si>
    <t>Насос (агрегат)</t>
  </si>
  <si>
    <t>00000210</t>
  </si>
  <si>
    <t>Насос многоступ. секц. без двигателя</t>
  </si>
  <si>
    <t>00000332</t>
  </si>
  <si>
    <t>Насос многоступ. секц. с двигателем</t>
  </si>
  <si>
    <t>00000330</t>
  </si>
  <si>
    <t>00000331</t>
  </si>
  <si>
    <t>Оборудование "Азов" с цепью 270</t>
  </si>
  <si>
    <t>00000218</t>
  </si>
  <si>
    <t>Преобразователь частот для трехфаз. Двитателя</t>
  </si>
  <si>
    <t>00000334</t>
  </si>
  <si>
    <t>00000335</t>
  </si>
  <si>
    <t>00000336</t>
  </si>
  <si>
    <t>РРО удл. с удл. шнековым узлом цепь</t>
  </si>
  <si>
    <t>00000380</t>
  </si>
  <si>
    <t xml:space="preserve">Электростанция дизельная </t>
  </si>
  <si>
    <t>00000147</t>
  </si>
  <si>
    <t>00000146</t>
  </si>
  <si>
    <t>Водонапорная стальная башня №7</t>
  </si>
  <si>
    <t>Водонапорная стальная башня №5</t>
  </si>
  <si>
    <t xml:space="preserve">КО-503В цистерна </t>
  </si>
  <si>
    <t>00000449</t>
  </si>
  <si>
    <t>Компл. устройство силовое и освети.</t>
  </si>
  <si>
    <t>00000329</t>
  </si>
  <si>
    <t>Компл. устройство автоматики</t>
  </si>
  <si>
    <t>00000328</t>
  </si>
  <si>
    <t>Кузов защитный (санитарный)</t>
  </si>
  <si>
    <t>00000295</t>
  </si>
  <si>
    <t>Спортивный тренажер СВС-14</t>
  </si>
  <si>
    <t>ОСЗА0000001260</t>
  </si>
  <si>
    <t>02.03.2015 г.</t>
  </si>
  <si>
    <t>с.Малакеево</t>
  </si>
  <si>
    <t>?</t>
  </si>
  <si>
    <t>Росреестр гараж</t>
  </si>
  <si>
    <t>Сервер рабочих групп Aguarius Server T50</t>
  </si>
  <si>
    <t>Сервер рабочих групп Aguarius Server T40</t>
  </si>
  <si>
    <t>Здание сарая № 3</t>
  </si>
  <si>
    <t xml:space="preserve">Подвал </t>
  </si>
  <si>
    <t>31:25:0907001:648</t>
  </si>
  <si>
    <t>17.03.2015 г.</t>
  </si>
  <si>
    <t>соглашение о выкупе жилого помещения путем предоставления другого жилого помещения №1 от 29.01.2015 г.</t>
  </si>
  <si>
    <t>П Викторополь, ул. имени комонавта Ю.Гагарина, дом 9 , кв.1</t>
  </si>
  <si>
    <t>25.07.2013 г.</t>
  </si>
  <si>
    <t>31:25:0907001:646</t>
  </si>
  <si>
    <t>соглашение о выкупе жилого помещения путем предоставления другого жилого помещения №1 от 01.07.2013 г.</t>
  </si>
  <si>
    <t>Нежилое здание (столовая, мастерская)</t>
  </si>
  <si>
    <t>31:25:0302002:45</t>
  </si>
  <si>
    <t xml:space="preserve">Котельная </t>
  </si>
  <si>
    <t>с. Николаевка</t>
  </si>
  <si>
    <t>31:25:0305001:420</t>
  </si>
  <si>
    <t>Здание ФАПа</t>
  </si>
  <si>
    <t>с. Кубраки</t>
  </si>
  <si>
    <t>24.01.2006 г.</t>
  </si>
  <si>
    <t>31:25:0402001:143</t>
  </si>
  <si>
    <t>31:25:0408001:53</t>
  </si>
  <si>
    <t>27.11.2006 г.</t>
  </si>
  <si>
    <t>31:25:0101001:1884</t>
  </si>
  <si>
    <t>Жилой дом 1/2</t>
  </si>
  <si>
    <t>31:25:0101001:1378</t>
  </si>
  <si>
    <t>02.04.2003 г.</t>
  </si>
  <si>
    <t>х. Колесников</t>
  </si>
  <si>
    <t>Решение сессии совета второго созыва Вейделевского районного совета депутатов №6 от 13.03.2003 г.</t>
  </si>
  <si>
    <t>31:25:0101001:1569</t>
  </si>
  <si>
    <t>15.03.2005 г.</t>
  </si>
  <si>
    <t>с. Белый Колодезь</t>
  </si>
  <si>
    <t>Договор купли-продажи №3536/12 КП от 03.03.2005 г.</t>
  </si>
  <si>
    <t>31:25:0101001:1595</t>
  </si>
  <si>
    <t>31:25:0101001:1567</t>
  </si>
  <si>
    <t>31:25:0101001:1587</t>
  </si>
  <si>
    <t>31:25:0101001:1576</t>
  </si>
  <si>
    <t>31:25:0101001:1577</t>
  </si>
  <si>
    <t>31:25:0101001:1598</t>
  </si>
  <si>
    <t>31:25:0101001:1601</t>
  </si>
  <si>
    <t>31:25:0102001:60</t>
  </si>
  <si>
    <t>Жилой дом</t>
  </si>
  <si>
    <t>х. Ромахово</t>
  </si>
  <si>
    <t>13.05.2004 г.</t>
  </si>
  <si>
    <t>Договор купли-продажи земельного участка с расположенным на нем жилым домом от 16.04.2004 г.</t>
  </si>
  <si>
    <t>С. Закутское, ул. Центральная, д. 3, кв. 2</t>
  </si>
  <si>
    <t>31:25:0505003:360</t>
  </si>
  <si>
    <t>соглашение о выкупе жилого помещения путем предоставления другого жилого помещения №12 от 01.03.2013 г.</t>
  </si>
  <si>
    <t>П Викторополь, ул. имени комонавта Ю.Гагарина, дом 9 , кв.2</t>
  </si>
  <si>
    <t>31:25:0101001:2712</t>
  </si>
  <si>
    <t>14.12.2013 г.</t>
  </si>
  <si>
    <t>соглашение о выкупе жилого помещения путем предоставления другого жилого помещения №1 от 05.12.2013 г.</t>
  </si>
  <si>
    <t>31:25:0505003:372</t>
  </si>
  <si>
    <t>С. Закутское, ул. Центральная, д. 3, кв. 6</t>
  </si>
  <si>
    <t>соглашение о выкупе жилого помещения путем предоставления другого жилого помещения №1 от 01.03.2013 г.</t>
  </si>
  <si>
    <t>31:25:0505003:366</t>
  </si>
  <si>
    <t>С. Закутское, ул. Центральная, д. 3, кв. 21</t>
  </si>
  <si>
    <t>соглашение о выкупе жилого помещения путем предоставления другого жилого помещения №7 от 01.03.2013 г.</t>
  </si>
  <si>
    <t>Распоряжение о передаче в операт. управление №86 от 06.02.2015 г.</t>
  </si>
  <si>
    <t>п. Опытный, кв.6</t>
  </si>
  <si>
    <t>02.08.2014 г.</t>
  </si>
  <si>
    <t>соглашение о выкупе жилого помещения путем предоставления другого жилого помещения №57 от 25.07.2014 г.</t>
  </si>
  <si>
    <t>31:25:0505003:395</t>
  </si>
  <si>
    <t>соглашение о выкупе жилого помещения путем предоставления другого жилого помещения №17 от 01.03.2013 г.</t>
  </si>
  <si>
    <t>31:25:0505003:216</t>
  </si>
  <si>
    <t>05.10.2007 г.</t>
  </si>
  <si>
    <t>договор купли-продажи жилого дома с земельным участком от 03.08.2007 г. Дата регистрации 17.08.2007 г.</t>
  </si>
  <si>
    <t>С. Закутское, ул. Центральная, д. 3, кв. 19</t>
  </si>
  <si>
    <t>соглашение о выкупе жилого помещения путем предоставления другого жилого помещения №6 от 01.03.2013 г.</t>
  </si>
  <si>
    <t>31:25:0505007:136</t>
  </si>
  <si>
    <t>Здание лечебно-санаторное</t>
  </si>
  <si>
    <t>п. Вейделевка, ул. Октябрьская, д.80</t>
  </si>
  <si>
    <t>31:25:0803011:74</t>
  </si>
  <si>
    <t>19.04.2007 г.</t>
  </si>
  <si>
    <t>31:25:0704001:58</t>
  </si>
  <si>
    <t>31:25:0101001:2556</t>
  </si>
  <si>
    <t>17.03.2004 г.</t>
  </si>
  <si>
    <t>Сооружение-гидроузел водохранилища на реке Лозовая у с. Белый Колодезь</t>
  </si>
  <si>
    <t>соглашение №21/01-04 от 21.01.2004 г.; Акт приема-передачи от 21.01.2004 г.</t>
  </si>
  <si>
    <t>31:25:1004001:744</t>
  </si>
  <si>
    <t>30.12.2005 г.</t>
  </si>
  <si>
    <t>п. Вейделевка, ул. Комсомольская, д.5, кв.53</t>
  </si>
  <si>
    <t>06.10.2008 г.</t>
  </si>
  <si>
    <t>31:25:0803028:371</t>
  </si>
  <si>
    <t>Договор купли-продажи квартиры от 15.08.2008 г.Дата регистрации 11.09.2008 г.</t>
  </si>
  <si>
    <t>31:25:0505003:402</t>
  </si>
  <si>
    <t>С. Закутское, ул. Центральная, д. 3, кв. 13</t>
  </si>
  <si>
    <t>соглашение о выкупе жилого помещения путем предоставления другого жилого помещения №4 от 18.07.2013 г.</t>
  </si>
  <si>
    <t>х. Брянские Липяги</t>
  </si>
  <si>
    <t>31:25:0704001:27</t>
  </si>
  <si>
    <t>с. Куликовы Липяги</t>
  </si>
  <si>
    <t>31:25:0101001:2073</t>
  </si>
  <si>
    <t>с. Долгое, кв.13</t>
  </si>
  <si>
    <t>п. Красная Яруга, ул.Парковая,д.93</t>
  </si>
  <si>
    <t>31:12:0702009:491</t>
  </si>
  <si>
    <t>31:12:0702009:488</t>
  </si>
  <si>
    <t>Краснояружский район, с. Демидовка, ул. Школьная, 1</t>
  </si>
  <si>
    <t>31:12:0102001:45</t>
  </si>
  <si>
    <t>31:12:0702010:431</t>
  </si>
  <si>
    <t>31:12:0702011:531</t>
  </si>
  <si>
    <t>МО "Краснояружский район"</t>
  </si>
  <si>
    <t>Наименование недвижимого  имущества</t>
  </si>
  <si>
    <t xml:space="preserve">Адрес (местоположение) недвижимого имущества </t>
  </si>
  <si>
    <t>Площадь, протяженность и (или) иные параметры и др.</t>
  </si>
  <si>
    <t>Кадастровый номер муниципального недвижимого имущества</t>
  </si>
  <si>
    <t>Балансовая стоимость, 
тыс. руб.</t>
  </si>
  <si>
    <t>ед. из.</t>
  </si>
  <si>
    <t>1212,7</t>
  </si>
  <si>
    <t>полигон бытовых отходов (площадка в асфальте)</t>
  </si>
  <si>
    <t>31:12:0704001:150</t>
  </si>
  <si>
    <t xml:space="preserve">578,4 </t>
  </si>
  <si>
    <t>31:12:0704001:187</t>
  </si>
  <si>
    <t>31:12:0704001:146</t>
  </si>
  <si>
    <t xml:space="preserve"> 31:12:0704001:166</t>
  </si>
  <si>
    <t xml:space="preserve"> 31:12:0101001:375</t>
  </si>
  <si>
    <t>31:12:0702007:1010</t>
  </si>
  <si>
    <t>31:12:0702007:819</t>
  </si>
  <si>
    <t>Договор дарения земельного участка №14/05-14 от 14.05.2014 г.</t>
  </si>
  <si>
    <t>31:12:0702009:454</t>
  </si>
  <si>
    <t>Договор дарения земельного участка №27/08 от 27.08.2013 г.</t>
  </si>
  <si>
    <t>31:12:0703002:41</t>
  </si>
  <si>
    <t>31:12:0703002:40</t>
  </si>
  <si>
    <t>31:12:0303007:191</t>
  </si>
  <si>
    <t>31:12:0303007:195</t>
  </si>
  <si>
    <t>31:12:0502003:154</t>
  </si>
  <si>
    <t>31:12:0502003:153</t>
  </si>
  <si>
    <t>31:12:0704001:259</t>
  </si>
  <si>
    <t xml:space="preserve"> 31:12:0704001:258</t>
  </si>
  <si>
    <t>31:12:0702009:185</t>
  </si>
  <si>
    <t>31:12:0702009:170</t>
  </si>
  <si>
    <t>31:12:0702003:350</t>
  </si>
  <si>
    <t>31:12:0602002:155</t>
  </si>
  <si>
    <t>31:12:0102001:74</t>
  </si>
  <si>
    <t>31:12:0702005:222</t>
  </si>
  <si>
    <t>31:12:0702005:985</t>
  </si>
  <si>
    <t>31:12:0702012:991</t>
  </si>
  <si>
    <t>31:12:0803003:189</t>
  </si>
  <si>
    <t>31:12:0702013:6</t>
  </si>
  <si>
    <t>31:12:0702008:210</t>
  </si>
  <si>
    <t>31:12:0702005:974</t>
  </si>
  <si>
    <t>31:12:0702005:975</t>
  </si>
  <si>
    <t>31:12:0502003:146</t>
  </si>
  <si>
    <t>31:12:0502003:147</t>
  </si>
  <si>
    <t>31:12:0201002:99</t>
  </si>
  <si>
    <t>31:12:0201002:100</t>
  </si>
  <si>
    <t>31:12:0404003:173</t>
  </si>
  <si>
    <t>31:12:0404003:174</t>
  </si>
  <si>
    <t>31:12:1004001:229</t>
  </si>
  <si>
    <t>31:12:1004001:230</t>
  </si>
  <si>
    <t>Белгородская область, р-н Краснояружский, участок находится примерно в 233 метрах по направлению на северо-восток от ориентира нежилое здание, расположенного за пределами участка, адрес ориентира: Белгородская область, Краснояружский район, с. Сергиевка, ул. Центральная, 4</t>
  </si>
  <si>
    <t>31:12:1003004:118</t>
  </si>
  <si>
    <t>31:12:0303006:208</t>
  </si>
  <si>
    <t>31:12:0303006:207</t>
  </si>
  <si>
    <t>с. Сергиевка, ул. Центральная, 4</t>
  </si>
  <si>
    <t>31:12:1003004:120</t>
  </si>
  <si>
    <t>31:12:1003004:121</t>
  </si>
  <si>
    <t>31:12:0902008:123</t>
  </si>
  <si>
    <t>31:12:0902008:122</t>
  </si>
  <si>
    <t>31:12:0805002:7</t>
  </si>
  <si>
    <t>31:12:0702012:170</t>
  </si>
  <si>
    <t>31:12:0701006:9</t>
  </si>
  <si>
    <t>31:12:0702004:189</t>
  </si>
  <si>
    <t>31:12:0702011:179</t>
  </si>
  <si>
    <t>31:12:0702012:190</t>
  </si>
  <si>
    <t>31:12:0702005:259</t>
  </si>
  <si>
    <t>31:12:0702013:25</t>
  </si>
  <si>
    <t xml:space="preserve">участок находится примерно в 248 метрах по направлению на юго-восток от ориентира здание школы №2, расположенного за пределами участка, адрес ориентира: Белгородская обл., р-н Краснояружский, п. Красная Яруга, ул. Мира, 1, </t>
  </si>
  <si>
    <t>31:12:0702011:350</t>
  </si>
  <si>
    <t>участок находится примерно в 250 метрах по направлению на юго-восток от ориентира здание школы №2, расположенного за пределами участка, адрес ориентира: Белгородская обл., р-н Краснояружский, п. Красная Яруга, ул. Мира, 1</t>
  </si>
  <si>
    <t>31:12:0702011:348</t>
  </si>
  <si>
    <t>31:12:0702012:189</t>
  </si>
  <si>
    <t>31:12:0702006:103</t>
  </si>
  <si>
    <t>31:12:0702013:11</t>
  </si>
  <si>
    <t>31:12:0702005:260</t>
  </si>
  <si>
    <t>31:12:0701011:6</t>
  </si>
  <si>
    <t>31:12:0701008:5</t>
  </si>
  <si>
    <t>31:12:0701008:4</t>
  </si>
  <si>
    <t>31:12:0803001:307</t>
  </si>
  <si>
    <t>п.Степное, ул.Центральная 23</t>
  </si>
  <si>
    <t>31:12:0602002:107</t>
  </si>
  <si>
    <t>Здание школа</t>
  </si>
  <si>
    <t>31:12:0602002:59</t>
  </si>
  <si>
    <t>309421, Белгородская область, пос. Красная Яруга, улица Мира, д.23</t>
  </si>
  <si>
    <t>Сарай с погребом</t>
  </si>
  <si>
    <t>оперативное управление, администрация Краснояружского района</t>
  </si>
  <si>
    <t>оперативное управление, МДОУ "Демидовский детский сад"</t>
  </si>
  <si>
    <t>оперативное управление, МДОУ "Краснояружский центр развития ребенка - детский сад"</t>
  </si>
  <si>
    <t>оперативное управление, МДОУ "Краснояружский детский сад общеразвивающего вида"</t>
  </si>
  <si>
    <t>постоянное (бессрочное) пользование, МДОУ "Краснояружский детский сад общеразвивающего вида"</t>
  </si>
  <si>
    <t>оперативное управление, МДОУ "Сергиевский детский сад"</t>
  </si>
  <si>
    <t>оперативное управление, МОУ "Вязовская СОШ"</t>
  </si>
  <si>
    <t>оперативное управление, МОУ "Графовская СОШ"</t>
  </si>
  <si>
    <t>оперативное управление, МОУ "Илек-Пеньковская СОШ"</t>
  </si>
  <si>
    <t>31:12:0803001:441</t>
  </si>
  <si>
    <t>31:12:0404001:161</t>
  </si>
  <si>
    <t>31:12:0404001:165</t>
  </si>
  <si>
    <t>31:12:0404001:173</t>
  </si>
  <si>
    <t>31:12:0404001:290</t>
  </si>
  <si>
    <t>оперативное управление, МОУ "Колотиловская ООШ"</t>
  </si>
  <si>
    <t>оперативное управление, МОУ "Краснояружская СОШ №2"</t>
  </si>
  <si>
    <t>31:12:0702011:447</t>
  </si>
  <si>
    <t>31:12:0702011:428</t>
  </si>
  <si>
    <t>31:12:0303006:163</t>
  </si>
  <si>
    <t>оперативное управление, МОУ "Репяховская ООШ"</t>
  </si>
  <si>
    <t>оперативное управление, МОУ "Степнянская ООШ"</t>
  </si>
  <si>
    <t>оперативное управление, МОУ "Теребренская ООШ"</t>
  </si>
  <si>
    <t>31:12:0902001:282</t>
  </si>
  <si>
    <t>оперативное управление, МБУ ДО "Краснояружская ДШИ"</t>
  </si>
  <si>
    <t>оперативное управление, МОУ ДОД "Краснояружская станция юных натуралистов</t>
  </si>
  <si>
    <t>31:12:0702009:486</t>
  </si>
  <si>
    <t>31:12:0702009:21</t>
  </si>
  <si>
    <t>оперативное управление,  МБУ ДО "Центр дополнительного образования для детей"</t>
  </si>
  <si>
    <t>оперативное управление,  МУ "Управление социальной защиты населения администрации Краснояружского района"</t>
  </si>
  <si>
    <t>31:12:0702009:520</t>
  </si>
  <si>
    <t>оперативное управление,  МУ "Управление финансов и бюджетной политики администрации Краснояружского района"</t>
  </si>
  <si>
    <t>постоянное (бессрочное) пользование,  МУ "Физкультурно-оздоровительный клуб "Краснояружский"</t>
  </si>
  <si>
    <t>оперативное управление, МУ "Физкультурно-оздоровительный клуб "Краснояружский"</t>
  </si>
  <si>
    <t>оперативное управление, МУК "Центральная библиотека Краснояружского района"</t>
  </si>
  <si>
    <t>31:12:0702005:878</t>
  </si>
  <si>
    <t>с. Вязовое ул. Первомайская-31</t>
  </si>
  <si>
    <t>Здание котельная</t>
  </si>
  <si>
    <t>Здание гараж</t>
  </si>
  <si>
    <t>Здание сарай</t>
  </si>
  <si>
    <t>Погреб</t>
  </si>
  <si>
    <t>309420 Белгородская обл. Краснояружский р-н п.Красная Яруга ул.Парковая 92</t>
  </si>
  <si>
    <t>Здание детсад №1</t>
  </si>
  <si>
    <t xml:space="preserve"> п.Красная Яруга,ул Победы,1Б</t>
  </si>
  <si>
    <t>Здание административно-бытового корпуса стадиона</t>
  </si>
  <si>
    <t>2.6.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</si>
  <si>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</si>
  <si>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</si>
  <si>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</si>
  <si>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</si>
  <si>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</si>
  <si>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</si>
  <si>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</si>
  <si>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</si>
  <si>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</si>
  <si>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</si>
  <si>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</si>
  <si>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</si>
  <si>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</si>
  <si>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</si>
  <si>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</si>
  <si>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</si>
  <si>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</si>
  <si>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</si>
  <si>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</si>
  <si>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</si>
  <si>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</si>
  <si>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</si>
  <si>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</si>
  <si>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</si>
  <si>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</si>
  <si>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</si>
  <si>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</si>
  <si>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</si>
  <si>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13.08.2015 г./МО "Краснояружский район"</t>
  </si>
  <si>
    <t>Решение муниципального совета муниципального района "Краснояружский район" Белгородской области №165 от 30.07.2015 г.</t>
  </si>
  <si>
    <t>14.05.2008 г. / МО "Краснояружский район"</t>
  </si>
  <si>
    <t>решение Совета депутатов Краснояружского района Белгородской области №136 от 26.05.2006 г.</t>
  </si>
  <si>
    <t>29.11.2018 г./ МО "Краснояружский район"</t>
  </si>
  <si>
    <t>Муниципальный контракт на приобретение жилья для детей-сирот, проживающих в Краснояружском районе, признанных в установленом порядке, нуждающимися в улучшении жилищных условий №0126300014418000102-0058411-01 от 20.11.2018 г.</t>
  </si>
  <si>
    <t>Муниципальный контракт от 20.11.2018 г.</t>
  </si>
  <si>
    <t>итоговая по разнице</t>
  </si>
  <si>
    <t>23.05.2014 г./МО "Краснояружский район"</t>
  </si>
  <si>
    <t>18.10.2013г./МО "Краснояружский район"</t>
  </si>
  <si>
    <t>земельный участок под зданием котельной расположенный с. Отрадовка ул. Школьная</t>
  </si>
  <si>
    <t>05.06.2018 г./МО "Краснояружский район"</t>
  </si>
  <si>
    <t>Решение Земского собрания Сергиевского сельского поселения №19 от 17.05.2018 г.;
Решение муниципального совета муниципального района "Краснояружский район" №373 от 24.05.2018 г.;
Земельный кодекс Российской Федерации №136-ФЗ от 25.10.2001 г.</t>
  </si>
  <si>
    <t>земельный участок под теплосетями расположенный с. Отрадовка ул. Школьная</t>
  </si>
  <si>
    <t>Решение Земского собрания Сергиевского сельского поселения №19 от 17.05.2018 г.;
Решение муниципального совета муниципального района "Краснояружский район" №373 от 24.05.2018 г.</t>
  </si>
  <si>
    <t>Решение муниципального совета муниципального района "Краснояружский район" №373 от 24.05.2018 г.;
Решение Земского собрания Репяховского сельского поселения №111 от 17.05.2018 г.</t>
  </si>
  <si>
    <t>земельный участок под  котельной с. Вязовое ул. Первомайская, 33</t>
  </si>
  <si>
    <t xml:space="preserve"> Решение муниципального совета муниципального района "Краснояружский район" №373 от 24.05.2018 г.;
Решение Земского собрания Вязовского сельского поселения №23 от 18.05.2018 г.</t>
  </si>
  <si>
    <t>10.04.2017 г./МО "Краснояружский район"</t>
  </si>
  <si>
    <t>Решение двадцатой сессии третьего созыва совета депутатов Краснояружского района №136 от 26.05.2006 г.;Федеральный закон №53 от 17.04.2006 г.;
распоряжение администрации муниципального района Краснояружский район Белгородской области №64 от 16.02.2017 г.</t>
  </si>
  <si>
    <t>13.06.2017 г./ МО "Краснояружский район"</t>
  </si>
  <si>
    <t>Федеральный Закон №53-ФЗ от 17.04.2006 г.; Решение Совета депутатов Краснояружского района Белгородской области №198 от 31.05.2007 г.</t>
  </si>
  <si>
    <t>07.06.2017 г./МО "Краснояружский район"</t>
  </si>
  <si>
    <t>Решение муниципального совета муниципального района "Краснояружский район" о принятии в муниципальную собственность муниципального района "Краснояружский район" Белгородской области объектов недвижимости №283 от 18.04.2017 г.;Федеральный Закон №53-ФЗ от 17.04.2006 г.</t>
  </si>
  <si>
    <t>Федеральный Закон №53-ФЗ от 17.04.2006 г.;решение Совета депутатов Краснояружского района Белгородской области №136 от 26.05.2006 г.;Постановление Главы местного самоуправления Краснояружского района №1 от 11.01.2007 г.</t>
  </si>
  <si>
    <t xml:space="preserve">08.06.2017 г. / МО "Краснояружский район" </t>
  </si>
  <si>
    <t>Решение муниципального совета муниципального района "Краснояружский район" о принятии в муниципальную собственность муниципального района "Краснояружский район" Белгородской области объектов недвижимости №283 от 18.04.2017 г.;Федеральный Закон №53-ФЗ от 17.04.2006 г.</t>
  </si>
  <si>
    <t>Постановление Главы местного самоуправления Краснояружского района №1 от 11.01.2007 г.;Федеральный Закон №53-ФЗ от 17.04.2006 г.;решение Совета депутатов Краснояружского района Белгородской области №136 от 26.05.2006 г.</t>
  </si>
  <si>
    <t>Постановление Главы местного самоуправления Краснояружского района №1 от 11.01.2007 г.;Федеральный закон №53 от 17.04.2006 г.;
распоряжение администрации муниципального района Краснояружский район Белгородской области №65 от 16.02.2017 г.;решение Совета депутатов Краснояружского района Белгородской области №136 от 26.05.2006 г.</t>
  </si>
  <si>
    <t>Постановление Главы местного самоуправления Краснояружского района №1 от 11.01.2007 г.;
Федеральный закон №53 от 17.04.2006 г.;
распоряжение администрации муниципального района Краснояружский район Белгородской области №65 от 16.02.2017 г.;
решение Совета депутатов Краснояружского района Белгородской области №136 от 26.05.2006 г.</t>
  </si>
  <si>
    <t>Решение муниципального совета муниципального района "Краснояружский район" о принятии в муниципальную собственность муниципального района "Краснояружский район" Белгородской области объектов недвижимости №283 от 18.04.2017 г.;
Федеральный Закон №53-ФЗ от 17.04.2006 г.</t>
  </si>
  <si>
    <t>Решение муниципального совета муниципального района "Краснояружский район" №182 от 27.08.2015 г.;
Федеральный Закон №53-ФЗ от 17.04.2006 г.</t>
  </si>
  <si>
    <t>08.06.2017 г./МО "Краснояружский район"</t>
  </si>
  <si>
    <t>05.06.2018  г./ МО "Краснояружский район"</t>
  </si>
  <si>
    <t>распоряжение администрации муниципального района Краснояружский район Белгородской области №62 от 16.02.2017 г.;
Федеральный закон №53 от 17.04.2006 г.;
решение Совета депутатов Краснояружского района Белгородской области №136 от 26.05.2006 г.;
Постановление Главы местного самоуправления Краснояружского района №454 от 11.12.2006 г.;
Постановление Главы местного самоуправления Краснояружского района №442 от 29.11.2006 г.</t>
  </si>
  <si>
    <t>07.07.2017 г./ МО "Краснояружский район"</t>
  </si>
  <si>
    <t>Федеральный закон №53 от 17.04.2006 г.;
Решение муниципального совета муниципального района "Краснояружский район" о принятии в муниципальную собственность муниципального района "Краснояружский район" Белгородской области объектов недвижимости №295 от 01.06.2017 г.</t>
  </si>
  <si>
    <t>05.04.2018 г./ МО "Краснояружский район"</t>
  </si>
  <si>
    <t>Постановление администрации городского поселения "Поселок Красная Яруга" №62 от 30.03.2018 г.;
Земельный кодекс Российской Федерации №136-ФЗ от 25.10.2001 г.</t>
  </si>
  <si>
    <t>21.11.2018 г./ МО "Краснояружский район"</t>
  </si>
  <si>
    <t>Решение муниципального совета муниципального района "Краснояружский район" Белгородской области №165 от 30.07.2015 г.;
Федеральный закон Российской Федерации № 137-ФЗ от 25.10.2001 г.</t>
  </si>
  <si>
    <t>27.04.2006 г./ МО "Краснояружский район"</t>
  </si>
  <si>
    <t>Распоряжение Правительства Белгородской области №35-рп от 07.04.2006 г.;
распоряжение главы местного самоуправления Краснояружского района Белгородской области №113 от 15.04.2006 г.</t>
  </si>
  <si>
    <t xml:space="preserve"> 27.04.2006г./ МО "Краснояружский район"</t>
  </si>
  <si>
    <t>03.06.2003 г. /МО "Краснояружский район"</t>
  </si>
  <si>
    <t>Договор "О долевом участии в инвестировании строительства жилья" №377 от 20.10.1999 г.</t>
  </si>
  <si>
    <t>27.04.2006 г. / МО"Краснояружский район"</t>
  </si>
  <si>
    <t>27.04.2006г./ МО "Краснояружский район"</t>
  </si>
  <si>
    <t>03.06.2008 г./ МО "Краснояружский район"</t>
  </si>
  <si>
    <t>Договор купли-продажи от 25.03.2008 г. Дата регистрации: 02.04.2008 г. Номер регистрации: 31-31-06/001/2008-598.</t>
  </si>
  <si>
    <t>31:12:0702009:15</t>
  </si>
  <si>
    <t>28.05.2008 г. /МО "Краснояружский район"</t>
  </si>
  <si>
    <t xml:space="preserve">договор купли-продажи от 04.05.2008 г. </t>
  </si>
  <si>
    <t>31:12:0101001:687</t>
  </si>
  <si>
    <t>07.07.2009 г./ МО "Краснояржский район"</t>
  </si>
  <si>
    <t>Решение двадцать первой сессии первого созыва совета депутатов Краснояружского района №128 от 22.04.2009 г.</t>
  </si>
  <si>
    <t>31:12:0101001:874</t>
  </si>
  <si>
    <t>16.02.2007 г./ МО "Краснояружский район"</t>
  </si>
  <si>
    <t xml:space="preserve"> Постановление Главы местного самоуправления Краснояружского района №1 от 11.01.2007 г.;
решение Совета депутатов Краснояружского района Белгородской области №136 от 26.05.2006 г.</t>
  </si>
  <si>
    <t>20.10.2011 г./ мо "Краснояружский район"</t>
  </si>
  <si>
    <t>Решение муниципального совета муниципального района "Краснояружский район" Белгородской области №310 от 08.09.2011 г.</t>
  </si>
  <si>
    <t>31:12:000000:0000:005686-00/001:0001/А</t>
  </si>
  <si>
    <t>30.10.2010г. № 211 МО "Краснояружский район"</t>
  </si>
  <si>
    <t>свидетельство от 21.09.2009г. №31-31-06/004/2009-631</t>
  </si>
  <si>
    <t>31:12:0702009:344</t>
  </si>
  <si>
    <t>13.06.2012 г./МО "Краснояружский район"</t>
  </si>
  <si>
    <t>решение сессии муниципального совета муниципального района "Краснояружский район" №362 от 17.05.2012 г.</t>
  </si>
  <si>
    <t>31:12:0701001:856</t>
  </si>
  <si>
    <t>22.04.2008 г./ МО "Краснояружский район"</t>
  </si>
  <si>
    <t>решение Совета депутатов Краснояружского района Белгородской области №218 от 25.10.2007 г.</t>
  </si>
  <si>
    <t>31:12:0702009:476</t>
  </si>
  <si>
    <t>19.10.2009 г./ МО "Краснояружский район"</t>
  </si>
  <si>
    <t>Решение двадцать третей сессии первого созыва Муниципального совета Краснояружского района №143 от 08.06.2009 г.;
Решение двадцать четвертой сессии первого созыва Муниципального совета Краснояружского района №150 от 06.08.2009 г.</t>
  </si>
  <si>
    <t>31:12:0702004:627</t>
  </si>
  <si>
    <t>25.12.2012 г./ МО "Краснояружский район"</t>
  </si>
  <si>
    <t>Решение муниципального совета муниципального района "Краснояружскйи район" №406 от 10.12.2012 г.</t>
  </si>
  <si>
    <t>31:12:0601006:211</t>
  </si>
  <si>
    <t>30.07.2014 г./ МО "Краснояружский район"</t>
  </si>
  <si>
    <t>Решение муниципального совета муниципального района "Краснояружский район" Белгородской области №84 от 11.07.2014 г.</t>
  </si>
  <si>
    <t>25.03.2015 г./ МО "Краснояружский район"</t>
  </si>
  <si>
    <t>29.06.2018 г./ МО "Краснояружский район"</t>
  </si>
  <si>
    <t>Постановление администрации городского поселения "Поселок Красная Яруга" муниципального района "Краснояружского район" №117 от 30.05.2018 г.;
Земельный кодекс Российской Федерации №136-ФЗ от 25.10.2001 г.</t>
  </si>
  <si>
    <t>Постановление муниципального района "Краснояружский район" администрации городского поселения "Поселок Красная Яруга" №117 от 30.05.2018 г.;
Земельный кодекс Российской Федерации №136-ФЗ от 25.10.2001 г.</t>
  </si>
  <si>
    <t>377478 </t>
  </si>
  <si>
    <t xml:space="preserve"> Постановление муниципального района "Краснояружский район" администрации городского поселения "Поселок Красная Яруга" №117 от 30.05.2018 г.;
Земельный кодекс Российской Федерации №136-ФЗ от 25.10.2001 г.</t>
  </si>
  <si>
    <t>02.07.2018 г./ МО "Краснояружский район"</t>
  </si>
  <si>
    <t>03.07.2018 г./ МО "Кераснояружский район"</t>
  </si>
  <si>
    <t>31:12:0701009:3</t>
  </si>
  <si>
    <t>31:12:0505002:14</t>
  </si>
  <si>
    <t>03.07.2018 г./ МО "Краснояружский район"</t>
  </si>
  <si>
    <t>Решение муниципального совета муниципального района "Краснояружский район" №373 от 24.05.2018 г.;
Решение Земского собрания Вязовского сельского поселения №23 от 18.05.2018 г.</t>
  </si>
  <si>
    <t>05.11.2015/МО "Краснояружский район"</t>
  </si>
  <si>
    <t>Федеральный закон "О внесении изменений в Земельный кодекс Российской Федерации", Федеральный закон "О введении в действие Земельного кодекса Российской Федерации", Федеральный закон "О государственной регистрации прав на недвижимое имущество и сделок с ним" и признании утратившими силу отдельных положений законодательных актов Российской Федерации" №53-ФЗ от 17.04.2006 г.; Решение муниципального совета муниципального района "Краснояружский район" Белгородской области №165 от 30.07.2015 г.</t>
  </si>
  <si>
    <t>06.11.2015 г./МО "Крааснояружский район"</t>
  </si>
  <si>
    <t>23.08.2018 г./МО "Краснояружский район"</t>
  </si>
  <si>
    <t>Постановление Главы местного самоуправления Краснояружского района №408 от 02.11.2006 г.;
решение Совета депутатов Краснояружского района Белгородской области №136 от 26.05.2006 г.;
Федеральный закон Российской Федерации № 137-ФЗ от 25.10.2001 г.;
Решение Муниципального совета Муниципального района "Краснояружский район" №250 от 24.11.2016 г.</t>
  </si>
  <si>
    <t>Постановление Главы местного самоуправления Краснояружского района №408 от 02.11.2006 г.;
решение Совета депутатов Краснояружского района Белгородской области №136 от 26.05.2006 г.;
Федеральный закон Российской Федерации № 137-ФЗ от 25.10.2001 г.</t>
  </si>
  <si>
    <t>Федеральный закон Российской Федерации № 137-ФЗ от 25.10.2001 г.;
Решение муниципального совета муниципального района "Краснояружский район" Белгородской области "О принятии в муниципальную собственность муниципального района"Краснояружский район" Белгородской области объектов недвижимости" №270 от 16.03.2017 г.</t>
  </si>
  <si>
    <t>14.08.2018 г./МО "Краснояружский район"</t>
  </si>
  <si>
    <t xml:space="preserve"> Распоряжение администрации муниципального района Краснояружский район Белгородской области Об утверждении схемы расположения земельного участка №485 от 06.07.2018 г.;
Решение Муниципального совета муниципального района "Краснояружский района" №332 от 29.12.2011 г.;
Федеральный закон №53-ФЗ от 17.04.2006 г.</t>
  </si>
  <si>
    <t> 09.08.2018 г./МО "Краснояружский район"</t>
  </si>
  <si>
    <t>Решение о принятии в муниципальную собственность Краснояружского района имущества городского поселения "Поселок Красная Яруга" №371 от 03.07.2012 г.;
Решение о передаче имущества городского поселения "Поселок Красная Яруга" в собственность муниципального образования - муниципальный район "Краснояружский район" Белгородской области №182 от 15.05.2012 г.;
Федеральный закон Российской Федерации № 137-ФЗ от 25.10.2001 г.;
Решение Муниципального совета Муниципального района "Краснояружский район" №250 от 24.11.2016 г.</t>
  </si>
  <si>
    <t> 31.07.2018 г./МО "Краснояружский район"</t>
  </si>
  <si>
    <t>Распоряжение администрации муниципального района Краснояружский район Белгородской области Об утверждении схемы расположения земельного участка №488 от 06.07.2018 г.</t>
  </si>
  <si>
    <t>31.08.2018 г./ МО "Краснояружский район"</t>
  </si>
  <si>
    <t xml:space="preserve"> Решение двадцать шестой сессии первого созыва Муниципального совета Краснояружского района №165 от 06.11.2009 г.;
Федеральный закон Российской Федерации № 137-ФЗ от 25.10.2001 г.</t>
  </si>
  <si>
    <t>01.08.2018 г./ МО "Краснояружский район"</t>
  </si>
  <si>
    <t>Распоряжение администрации муниципального района Краснояружский район Белгородской области Об утверждении схемы расположения земельного участка №489 от 06.07.2018 г.</t>
  </si>
  <si>
    <t>05.02.2018 г./ МО "Краснояружский район"</t>
  </si>
  <si>
    <t>Решение Муниципального совета муниципального района Краснояружский район Белгородской области №312 от 19.09.2017 г.</t>
  </si>
  <si>
    <t>Решение Муниципального совета муниципального района Краснояружский район Белгородской области №312 от 19.09.2017 г.</t>
  </si>
  <si>
    <t xml:space="preserve">Здание КДЦ </t>
  </si>
  <si>
    <t>с.Илек-Пеньковка ул.Центральная д.4</t>
  </si>
  <si>
    <t>31:12:0803001:252</t>
  </si>
  <si>
    <t>31:12:0803003:63</t>
  </si>
  <si>
    <t xml:space="preserve">Здание СДК </t>
  </si>
  <si>
    <t>с.Вязовое ул.Первомайская д.33</t>
  </si>
  <si>
    <t>31:12:0502001:195</t>
  </si>
  <si>
    <t>31:12:0502003:77</t>
  </si>
  <si>
    <t>с.Староселье ул.Подлесье д.24</t>
  </si>
  <si>
    <t>31:12:0903002:110</t>
  </si>
  <si>
    <t>с.Графовка ул.Центральная д.1</t>
  </si>
  <si>
    <t>31:12:0201006:77</t>
  </si>
  <si>
    <t>31:12:0201006:14</t>
  </si>
  <si>
    <t>с.Репяховка ул.Литвинова д.2</t>
  </si>
  <si>
    <t>31:12:0303007:122</t>
  </si>
  <si>
    <t>п.Прилесье ул.Полева д.2</t>
  </si>
  <si>
    <t>31:12:0205001:198</t>
  </si>
  <si>
    <t>31:12:0205001:78</t>
  </si>
  <si>
    <t>Помещение ДК</t>
  </si>
  <si>
    <t>с.Сергиевка ул.Центральная д.2</t>
  </si>
  <si>
    <t>31:12:1003004:126</t>
  </si>
  <si>
    <t>31:12:1003004:63</t>
  </si>
  <si>
    <t>Помещение КД</t>
  </si>
  <si>
    <t>п.Быценков ул.Центральная д.1</t>
  </si>
  <si>
    <t>31:12:1004001:232</t>
  </si>
  <si>
    <t>31:12:1004001:74</t>
  </si>
  <si>
    <t xml:space="preserve">с.Отрадовка ул.Школьная </t>
  </si>
  <si>
    <t>31:12:0703001:150</t>
  </si>
  <si>
    <t>31:12:0703002:6</t>
  </si>
  <si>
    <t>Здание (гараж)</t>
  </si>
  <si>
    <t>31:12:0703001:146</t>
  </si>
  <si>
    <t>Здание (сарай)</t>
  </si>
  <si>
    <t>31:12:0703001:151</t>
  </si>
  <si>
    <t>Нежилое помещение Хуторское СДК</t>
  </si>
  <si>
    <t>х.Вязовкой ул.Трудовая д.35</t>
  </si>
  <si>
    <t>31:12:0601001:161</t>
  </si>
  <si>
    <t>31:12:0601002:104</t>
  </si>
  <si>
    <t>п.Отрадовский ул.Широкая д.24</t>
  </si>
  <si>
    <t>31:12:0704001:286</t>
  </si>
  <si>
    <t>31:12:0704001:278</t>
  </si>
  <si>
    <t>31:12:0903002:29</t>
  </si>
  <si>
    <t>С.Вязовое ул.Первомайская,43</t>
  </si>
  <si>
    <t>Здание сарая с подвалом</t>
  </si>
  <si>
    <t>МДОУ "Вязовской детский сад"(Сосоенко Н.И.)</t>
  </si>
  <si>
    <t>309421, Белгородская область, пос. с.Вязовое ул Первомайская ,43</t>
  </si>
  <si>
    <t xml:space="preserve">дата регистрации от 23.04.2001 № 219  </t>
  </si>
  <si>
    <t>309421, Белгородская область, пос. Красная Яруга, улица Парковая, д.38 а</t>
  </si>
  <si>
    <t>309421, Белгородская область, пос. Красная Яруга, улица Садовая, д.1</t>
  </si>
  <si>
    <t>309420, Белгородская область, п. Красная Яруга ул Парковая,38А</t>
  </si>
  <si>
    <t>Свидетельство о государственной регистрации юридического лица от 08.11.2002г.</t>
  </si>
  <si>
    <t>309421, Белгородская область, пос. Красная Яруга ул Юности, 25</t>
  </si>
  <si>
    <t>Постановление главы администрации Краснояружского района №20 от 01.02.2018 г "О создании Муниципального бюджетного дошкольного образовательного учреждения "Краснояружский детский сад "Солнечный"</t>
  </si>
  <si>
    <t>Свидетельство о государственной регистрации юридического лица от 29.01.2007г.</t>
  </si>
  <si>
    <t>Свидетельство о государственной регистрации юридического лица от 11.04.2003г.</t>
  </si>
  <si>
    <t>Свидетельство о государственной регистрации юридического лица от 31.01.2006г.</t>
  </si>
  <si>
    <t>309420 Белгородская область, п.Красная Яруга ул.Театральная №1</t>
  </si>
  <si>
    <t>309421 Белгородская область, п.Красная Яруга ул.Мира №31</t>
  </si>
  <si>
    <t>Свидетельство о государственной регистрации юридического лица от 26.01.2006г.</t>
  </si>
  <si>
    <t>309421, Белгородская область, с.Степное, улица. Центральная,8</t>
  </si>
  <si>
    <t>Локально-очистные сооружения канализации</t>
  </si>
  <si>
    <t>31:12:0502004:117</t>
  </si>
  <si>
    <t>Блочная миникотельная</t>
  </si>
  <si>
    <t>31:12:0502004:116</t>
  </si>
  <si>
    <t>Постановление главы местного самоуправления Краснояружского района №389 от 08.12.2000 г "О создании Муниципального  образовательного учреждения "Вязовская средняя общеобразовательная школа"</t>
  </si>
  <si>
    <t>31:12:0702009:20</t>
  </si>
  <si>
    <t>309421, Белгородская область, пос. Красная Яруга, улица ул.Парковая, 92</t>
  </si>
  <si>
    <t>31:12:0303006:201</t>
  </si>
  <si>
    <t>309421, Белгородская область, с.Сергиевка, ул.Центральная,4</t>
  </si>
  <si>
    <t>309421, Белгородская область, с.Демидовка, улица Школьная, д.1</t>
  </si>
  <si>
    <t>309421, Белгородская область,с.Теребрено, ул.Новостроевка,38</t>
  </si>
  <si>
    <t>31:12:0702011:654</t>
  </si>
  <si>
    <t>05.12.2019/ МО "Краснояружский район"</t>
  </si>
  <si>
    <t>п. Красная Яруга, ул. Юбилейная, д. 23/2</t>
  </si>
  <si>
    <t>31:12:0702011:655</t>
  </si>
  <si>
    <t>29.11.2019/ МО "Краснояружский район"</t>
  </si>
  <si>
    <t>п. Красная Яруга, ул. Юбилейная, д. 23/3</t>
  </si>
  <si>
    <t>31:12:0702011:656</t>
  </si>
  <si>
    <t>31:12:0702013:92</t>
  </si>
  <si>
    <t>11.02.2019г./МО "Краснояружский район"</t>
  </si>
  <si>
    <t>Постановление администрации муниципального района "Краснояружский район" Белгородской области №165 от 10.08.2017 г.;
решение Совета депутатов Краснояружского района Белгородской области №136 от 26.05.2006 г.;
Распоряжение Главы администрации муниципального района "Краснояружский район" Белгородской области №845 от 05.10.2010 г.;
Распоряжение Главы администрации муниципального района "Краснояружский район" Белгородской области №889 от 21.10.2010 г. Распоряжение администрации муниципального района Краснояружский район "О преобразовании объекта" № 907 от 03.12.2018 г.</t>
  </si>
  <si>
    <t>31:12:0702013:93</t>
  </si>
  <si>
    <t>31:12:0502002:103</t>
  </si>
  <si>
    <t>12.02.2019 г./ МО "Краснояружский район"</t>
  </si>
  <si>
    <t>Решение муниципального совета муниципального района Краснояружский район Белгородской области О приеме в муниципальную собственность №55 от 31.01.2019 г.</t>
  </si>
  <si>
    <t>31:12:0102001:150</t>
  </si>
  <si>
    <t>22.03.2018 г./ МО "Краснояружский район"</t>
  </si>
  <si>
    <t>Решение муниципального совета муниципального района "Краснояружский район" №344 от 01.03.2018 г.</t>
  </si>
  <si>
    <t>31:12:0102001:198</t>
  </si>
  <si>
    <t>31:12:0701009:2</t>
  </si>
  <si>
    <t>31:12:0701009:2-31/006/2018-5 от 03.12.2018 (аренда)</t>
  </si>
  <si>
    <t xml:space="preserve"> 31:12:0702011:638</t>
  </si>
  <si>
    <t>11.01.2019 г./МО "Краснояружский район"</t>
  </si>
  <si>
    <t xml:space="preserve">Постановление №233 от 25.12.2018 г.;Федеральный закон "О введении в действие Земельного кодекса Российской Федерации" №137-ФЗ от 25.10.2001 г. </t>
  </si>
  <si>
    <t>31:12:0702004:1005</t>
  </si>
  <si>
    <t>31:12:0502002:52</t>
  </si>
  <si>
    <t>12.02.2019 г./МО "Краснояружский район"</t>
  </si>
  <si>
    <t>31:12:0702013:22</t>
  </si>
  <si>
    <t>25.11.2010 г./МО "Краснояружский район"</t>
  </si>
  <si>
    <t xml:space="preserve">Распоряжение Главы администрации муниципального района "Краснояружский район" Белгородской области №889 от 21.10.2010 г.;Распоряжение Главы администрации муниципального района "Краснояружский район" Белгородской области №845 от 05.10.2010 г.;Федеральный закон №53-ФЗ от 17.04.2006 г.; решение Совета депутатов Краснояружского района Белгородской области №136 от 26.05.2006 г. </t>
  </si>
  <si>
    <t>31:12:0102002:56</t>
  </si>
  <si>
    <t>12.04.2019 г./МО "Краснояружский район"</t>
  </si>
  <si>
    <t>Решение муниципального совета муниципального района "Краснояружский район" №344 от 01.03.2018 г.; Федеральный закон Российской Федерации № 137-ФЗ от 25.10.2001 г.</t>
  </si>
  <si>
    <t>№ 31:12:0102002:56-31/006/2019-3  от 08.10.2019  (аренда)</t>
  </si>
  <si>
    <t>31:12:0102002:12</t>
  </si>
  <si>
    <t>26.11.2018 г./МО "Краснояружский район"</t>
  </si>
  <si>
    <t>Решение муниципального совета муниципального района Краснояружский район Об утверждении перечня сооружений и земельных участов муниципальной собственности муниципального района Краснояружский район Белгородской области №27 от 15.11.2018 г.</t>
  </si>
  <si>
    <t>31:12:0502003:2</t>
  </si>
  <si>
    <t>27.06.2019 г./МО "Краснояружский район"</t>
  </si>
  <si>
    <t>Распоряжение Правительства Белгородской области О передаче областного имущества в муниципальную собственность №271-рп от 20.05.2019 г.</t>
  </si>
  <si>
    <t>31:12:0403002:38</t>
  </si>
  <si>
    <t>09.07.2019 г./МО "Краснояружский район"</t>
  </si>
  <si>
    <t>Федеральный закон "О введении в действие Земельного кодекса Российской Федерации" №137-ФЗ от 25.10.2001 г.</t>
  </si>
  <si>
    <t>31:12:0403002:39</t>
  </si>
  <si>
    <t>31:12:0702006:33</t>
  </si>
  <si>
    <t>21.08.2019 г./МО "Краснояружский район"</t>
  </si>
  <si>
    <t xml:space="preserve">Акт приема-передачи имущества, являющегося государственной собственностью Российской Федерации от 28.06.2019 г.;распоряжение №334-р от 10.06.2019 г. Орган выдачи: Межрегиональное территориальное Управление Федерального агентства по управлению государственным имуществом в Курской и Белгородской областях. </t>
  </si>
  <si>
    <t>31:12:0702003:554</t>
  </si>
  <si>
    <t>26.04.2018 г./МО "Краснояружский район"</t>
  </si>
  <si>
    <t>Постановление администрации городского поселения "поселок Красная Яруга" №87 от 13.04.2018 г.; Земельный кодекс Российской Федерации №136-ФЗ от 25.10.2001 г.</t>
  </si>
  <si>
    <t>№ 31:12:0702003:554-31/006/2019-13  от 22.10.2019  (аренда)</t>
  </si>
  <si>
    <t xml:space="preserve">Зеркало KD настенное Attache 1801 OP-1 (644*436) орех </t>
  </si>
  <si>
    <t>безвозмездное пользование</t>
  </si>
  <si>
    <t xml:space="preserve">Стол журнальный Т20.16 орех </t>
  </si>
  <si>
    <t xml:space="preserve">Банкетка UD_Астрид + БМ9 со спин 3-х м, мет. </t>
  </si>
  <si>
    <t xml:space="preserve">Стул UA_EChair Rio (ИЗО) черн. </t>
  </si>
  <si>
    <t xml:space="preserve">Стеллаж А-306 орех Арго </t>
  </si>
  <si>
    <t xml:space="preserve">движимое имущество - Вешалка TI напольная CC N3 черная </t>
  </si>
  <si>
    <t xml:space="preserve"> Стеллаж металл. Практик MS 4 полки (1000*600*1850) </t>
  </si>
  <si>
    <t xml:space="preserve"> Шкаф хозяйственный, металл., серый,1 дв. Практик LS-11-50 </t>
  </si>
  <si>
    <t>Шкаф для одежды А-307, орех</t>
  </si>
  <si>
    <t>движимое имущество - Стол письменный А-003.60, орех (по договору безвозмездного пользования ОГБУЗ "Краснояружская ЦРБ")</t>
  </si>
  <si>
    <t>Тумба подкатная АТ-03, орех</t>
  </si>
  <si>
    <t>Стол компьютерный А-012, орех</t>
  </si>
  <si>
    <t xml:space="preserve">Тумба приставная АТ-07, орех </t>
  </si>
  <si>
    <t xml:space="preserve">Шкаф для одежды А-307 орех </t>
  </si>
  <si>
    <t xml:space="preserve">Шкаф металл., хозяйственный, серый, 1 дв. 500х500х183 </t>
  </si>
  <si>
    <t>водопроводные сети протяженностью 3702 п.м., местоположение: Белгородская область,  Краснояружский район,  п. Красная Яруга, мкр-н Южный</t>
  </si>
  <si>
    <t xml:space="preserve"> водопроводные сети протяженностью 1810 п.м., местоположение: Белгородская обл., Краснояружский район, вблизи с. Колотиловка</t>
  </si>
  <si>
    <t>Рапоряжение главы администрации района № 416 от 11.07.2019 г. "О включении муниципального имущества в состав имущества казны"</t>
  </si>
  <si>
    <t>Трактор Беларус 82.1, 2007
 г.в., гос. номер ЕК 69-15, номер и дата выдачи паспорта - ТА  269299 от 05.10.2007</t>
  </si>
  <si>
    <t>Распоряжение 555 от 26.06.2008г</t>
  </si>
  <si>
    <t>309420 Белгородская область, Краснояружский р-он, п. Красняа Яруга, ул.Победы 1Б</t>
  </si>
  <si>
    <t>постановление главы администрации Краснояружского района №213 от 18.10.2016 г.</t>
  </si>
  <si>
    <t>Постановление администрации Краснояружского района от 19.09.2012 г.</t>
  </si>
  <si>
    <t>Постановление администрации Краснояружского района от 02.08.2012 г.</t>
  </si>
  <si>
    <t>31:12:0702009:230</t>
  </si>
  <si>
    <t>31:12:0702005:309</t>
  </si>
  <si>
    <t>31:12:0701001:643</t>
  </si>
  <si>
    <t>31:12:0102001:191</t>
  </si>
  <si>
    <t>31:12:0102001:212</t>
  </si>
  <si>
    <t>Сооружение уборная вспомогательное</t>
  </si>
  <si>
    <t>31:12:0102001:213</t>
  </si>
  <si>
    <t>31:12:0102001:165</t>
  </si>
  <si>
    <t>31:12:0102001:202</t>
  </si>
  <si>
    <t>31:12:1004001:67</t>
  </si>
  <si>
    <t>оперативное управление, МДОУ "Вязовской детский сад"</t>
  </si>
  <si>
    <t>оперативное управление, МОУ " Сергиевская СОШ"</t>
  </si>
  <si>
    <t>оперативное управление,  МУ "Управлнение образования Краснояружского района Белгородской обьласти"</t>
  </si>
  <si>
    <t>оперативное управление, МБУК "ЦКР Краснояружского района"</t>
  </si>
  <si>
    <t>31:12:0702004:1009</t>
  </si>
  <si>
    <t>31:12:0702004:1001</t>
  </si>
  <si>
    <t>2.36.</t>
  </si>
  <si>
    <t>Свидетельство о государственной регистрации юридического лица от 29.06.2017</t>
  </si>
  <si>
    <t>МДОУ "Демидовский детский сад" (Мокрищева В.Г.)</t>
  </si>
  <si>
    <t>МДОУ "Краснояружский детский сад общеразвивающего вида" (Зернова А.А.)</t>
  </si>
  <si>
    <t>309420, Белгородская область, п.Красная Яруга, ул.Театральная,7</t>
  </si>
  <si>
    <t>309421, Белгородская область, с.Репяховка,  ул.Школьная,9</t>
  </si>
  <si>
    <t>п.Красная Яруга, ул. Парковая 25</t>
  </si>
  <si>
    <t>Нежилое здание (2020)</t>
  </si>
  <si>
    <t>31:12:0702012:1021</t>
  </si>
  <si>
    <t>31:12:0702009:487</t>
  </si>
  <si>
    <t>Нежилое помещение здание</t>
  </si>
  <si>
    <t>31:12:0701001:1488</t>
  </si>
  <si>
    <t>Администрация
Краснояружского
района (Миськов А.Е.)</t>
  </si>
  <si>
    <t>МОУ "Графовская СОШ" (Болгова О.Н.)</t>
  </si>
  <si>
    <t>МКУ "Центр бухгалтерского учёта"(Фидиева О.А.)</t>
  </si>
  <si>
    <t>309420, Белгородская область, пос. Красная Яруга, улица Парковая, д.25</t>
  </si>
  <si>
    <t>Постановление администрации Краснояружского района № 92 от 08.05.2019 г.</t>
  </si>
  <si>
    <t>п. Красная Яруга, ул.Парковая д.38а</t>
  </si>
  <si>
    <t>31:12:0702009:490</t>
  </si>
  <si>
    <t>31:12:0303006:203</t>
  </si>
  <si>
    <t>31:12:0303006:204</t>
  </si>
  <si>
    <t>31:12:1003004:240 (2021)</t>
  </si>
  <si>
    <t>Постановление главы администрации района № 288 от 06.12.2019 г. "Об отнесении к специализированному жилищному фонду района"</t>
  </si>
  <si>
    <t>Белгородская область, Краснояружский район, п. Красная Яруга,  ул. Парковая, дом 38а</t>
  </si>
  <si>
    <t>Свидетельство о государственной регистрации от 08.11.2002г.</t>
  </si>
  <si>
    <t>31:12:0702009:496</t>
  </si>
  <si>
    <t>31:12:0701001:1487</t>
  </si>
  <si>
    <t>2.37.</t>
  </si>
  <si>
    <t>31:12:0702011:778</t>
  </si>
  <si>
    <t>31:12:0702011:777</t>
  </si>
  <si>
    <t>Муниципальный контракт на приобретение жилья для детей-сирот, проживающих в
Краснояружском районе, признанных в установленном порядке, нуждающимися в улучшении
жилищных условий, № 01263000144210000890001, выдан 06.09.2021</t>
  </si>
  <si>
    <t>22.09.2021/ МО "Краснояружский район"</t>
  </si>
  <si>
    <t>31:12:0702011:520</t>
  </si>
  <si>
    <t>п.Красная Яруга, ул. Юбилейная, 32/3</t>
  </si>
  <si>
    <t>Муниципальный контракт на приобретение жилья для детей-сирот, проживающих в
Краснояружском районе, признанных в установленном порядке, нуждающимися в улучшении
жилищных условий, № 01263000144210000880001, выдан 06.09.2021</t>
  </si>
  <si>
    <t>31:12:0702007:678</t>
  </si>
  <si>
    <t>п.Красная Яруга, ул. Лозовая, 12/3</t>
  </si>
  <si>
    <t>Решение Муниципального совета муниципального района "Краснояружский район", № 300, выдан
22.07.2021</t>
  </si>
  <si>
    <t>24.08.2021/ МО "Краснояружский район"</t>
  </si>
  <si>
    <t>31:12:0803001:439</t>
  </si>
  <si>
    <t>с. Илек-Пеньковка, ул. Центральная, 1</t>
  </si>
  <si>
    <t>муниципальный контракт от 12.04.2021 № 012663000144210000280001</t>
  </si>
  <si>
    <t>27.04.2021/ МО "Краснояружский район"</t>
  </si>
  <si>
    <t>31:12:0702009:804</t>
  </si>
  <si>
    <t>п.Красная Яруга, ул. Парковая, 5а, кв.13</t>
  </si>
  <si>
    <t>квартира</t>
  </si>
  <si>
    <t>Распоряжение департамента имущественных и земельных отношений Белгородской области от
01.03.2021 № 95-р
Акт приема-передачи имущества от 01.03.2022</t>
  </si>
  <si>
    <t>30.03.2021/ МО "Краснояружский район"</t>
  </si>
  <si>
    <t>31:12:0702009:807</t>
  </si>
  <si>
    <t>п.Красная Яруга, ул. Парковая, 5а, кв.16</t>
  </si>
  <si>
    <t>Распоряжение департамента имущественных и земельных отношений Белгородской области от
01.03.2021 № 95-р
Акт приема-передачи имущества от 01.03.2021</t>
  </si>
  <si>
    <t>31:12:0702009:821</t>
  </si>
  <si>
    <t xml:space="preserve">п.Красная Яруга, ул. Парковая, 5а, кв.5 </t>
  </si>
  <si>
    <t>28.10.2020/ МО "Краснояружский район"</t>
  </si>
  <si>
    <t>31:12:0702007:1197</t>
  </si>
  <si>
    <t>31:12:0702007:1198</t>
  </si>
  <si>
    <t>31:12:0702007:1195</t>
  </si>
  <si>
    <t>31:12:0702007:1196</t>
  </si>
  <si>
    <t>аренда от 01.08.2018</t>
  </si>
  <si>
    <t>31:12:0702009:498</t>
  </si>
  <si>
    <t>18.06.2019/ МО "Краснояружский район"</t>
  </si>
  <si>
    <t>Распоряжение администрации Краснояружского района №355 от 19.06.2019 г. "О принятии имущества в муниципальную собственность района"</t>
  </si>
  <si>
    <t xml:space="preserve">31:12:0502003:113 </t>
  </si>
  <si>
    <t xml:space="preserve"> 27.06.2019/ МО "Краснояружский район"</t>
  </si>
  <si>
    <t>Распоряжение администрации Краснояружского района №355/1 от 19.06.2019 г. "О принятии имущества в муниципальную собственность района"</t>
  </si>
  <si>
    <t>31:12:0502003:114</t>
  </si>
  <si>
    <t>31:12:0502003:115</t>
  </si>
  <si>
    <t>31:12:0000000:386</t>
  </si>
  <si>
    <t>31:12:0403002:44</t>
  </si>
  <si>
    <t>03.06.2019/ МО "Краснояружский район"</t>
  </si>
  <si>
    <t>31:12:0403002:42</t>
  </si>
  <si>
    <t>м3</t>
  </si>
  <si>
    <t>31:12:0403002:43</t>
  </si>
  <si>
    <t xml:space="preserve">31:12:0202001:173 </t>
  </si>
  <si>
    <t>02.09.2020/ МО "Краснояружский район"</t>
  </si>
  <si>
    <t>Распоряжение администрации Краснояружского района №678 от 30.09.2020 г. "О принятии имущества в муниципальную собственность района"</t>
  </si>
  <si>
    <t>Постановление администрации Краснояружского района №301 от 30.10.2020 г. "Об отнесении к специализированному жилищному фонду района"</t>
  </si>
  <si>
    <t>31:12:0803001:470</t>
  </si>
  <si>
    <t>31:12:0803001:239</t>
  </si>
  <si>
    <t xml:space="preserve">
52,17</t>
  </si>
  <si>
    <t>Краснояружский р-н, с.Графовка</t>
  </si>
  <si>
    <t>31:12:0201001:292</t>
  </si>
  <si>
    <t>24.03.2018/ МО "Краснояружский район"</t>
  </si>
  <si>
    <t>распоряжение администрации Краснояружского района №715 от 03.09.2021 г. "О включении муниципального имущества в состав имущества казны"</t>
  </si>
  <si>
    <t>31:12:0201006:199</t>
  </si>
  <si>
    <t>20.07.2021/ МО "Краснояружский район"</t>
  </si>
  <si>
    <t xml:space="preserve">
2183,97</t>
  </si>
  <si>
    <t>31:12:0201006:198</t>
  </si>
  <si>
    <t>31:12:0702009:611</t>
  </si>
  <si>
    <t>31.08.2020/МО "Краснояружский район"</t>
  </si>
  <si>
    <t>31:12:0803003:68</t>
  </si>
  <si>
    <t>24.08.2021/МО "Краснояружский район"</t>
  </si>
  <si>
    <t>Распоряжение администрации Краснояружского района №705 от 27.08.2021г. "О включении муниципального имущества в состав имущества казны"</t>
  </si>
  <si>
    <t>31:12:0201006:84</t>
  </si>
  <si>
    <t>18.05.2020/МО "Краснояружский район"</t>
  </si>
  <si>
    <t>31:12:0201006:195</t>
  </si>
  <si>
    <t>07.09.2020/МО "Краснояружский район"</t>
  </si>
  <si>
    <t>Белгородская обл., Краснояружский р-н, п.Красная Яруга, ул. Лозовая, 12/3</t>
  </si>
  <si>
    <t>31:12:0702007:482</t>
  </si>
  <si>
    <t>22.09.2021/МО "Краснояружский район"</t>
  </si>
  <si>
    <t>постановление администрации Краснояружского района №270 от 05.10.2021 г. "Об отнесении к специализированному жилищному фонду"</t>
  </si>
  <si>
    <t>Белгородская обл., Краснояружский р-н, п.Красная Яруга, ул. Юбилейная, 32/3</t>
  </si>
  <si>
    <t>31:12:0702011:228</t>
  </si>
  <si>
    <t xml:space="preserve"> Наружное освещение автомобильной дороги "Красная Яруга - Колотиловка" - Графовка - граница Курской области, с.Графовка</t>
  </si>
  <si>
    <t xml:space="preserve"> манекены</t>
  </si>
  <si>
    <t xml:space="preserve"> наушники, карта памяти</t>
  </si>
  <si>
    <t>оборудование (сенсорный киоск, аудиогид, подзарядка, щагрузка, ноутбук, принтер, усилитель голоса, телевизор, акустическая система, ресивер, сабвуфер, умный звук)</t>
  </si>
  <si>
    <t xml:space="preserve"> растения</t>
  </si>
  <si>
    <t xml:space="preserve"> световая вывеска</t>
  </si>
  <si>
    <t>Сплит кондиционер</t>
  </si>
  <si>
    <t>Тонометр авт НА-888 с адаптором</t>
  </si>
  <si>
    <t>TP-Link ID-W890ADSL2-modemRouter</t>
  </si>
  <si>
    <t>Холодильник Pozis-250-2</t>
  </si>
  <si>
    <t>Принтер Canoni-sensus MF3010</t>
  </si>
  <si>
    <t xml:space="preserve"> Витрина аптечная пристенная</t>
  </si>
  <si>
    <t>Прилавок аптечный</t>
  </si>
  <si>
    <t>Прилавок угловой</t>
  </si>
  <si>
    <t>Стелаж пристенный</t>
  </si>
  <si>
    <t>Контейнер для ТБО б/у</t>
  </si>
  <si>
    <t>Ограждение скотомогильника, расположенного на земельном участке с кадастровым номером 31:21:0403001:127, Белгородская область, Краснояружский район, Колотиловское сельское поселение, село Колотиловка</t>
  </si>
  <si>
    <t>Ограждение скотомогильника, расположенного на земельном участке с кадастровым номером  31:12:0904001:6, Белгородская область, Краснояружский район, Теребренское сельское поселение, село Теребрено</t>
  </si>
  <si>
    <t>Ограждение скотомогильника, расположенного на земельном участке с кадастровым номером 31:12:0802002:42, Белгородская область, Краснояружский район, Илек-Пеньковское сельское поселение</t>
  </si>
  <si>
    <t>оборудование (сенсорный киоск)</t>
  </si>
  <si>
    <t>Ограждение скотомогильника, расположенного на земельном участке с кадастровым номером 31:21:0501002:57, Белгородская область, Краснояружский район, Вязовское сельское поселение, с. Вязовое</t>
  </si>
  <si>
    <t>ПАЗ 32053-70, год выпуска 2011, № двигателя В1006465, №кузова Х1М3205 СХВ0005110, цвет желтый, № шасси отсутствует, паспорт транспортного средства №52 НК 578013</t>
  </si>
  <si>
    <t>31:12:0702012:1141</t>
  </si>
  <si>
    <t xml:space="preserve"> п. Красная Яруга, ул. Победы, 1Б</t>
  </si>
  <si>
    <t>31:12:0702008:713</t>
  </si>
  <si>
    <t>п.Красная Яруга, ул. Центральная,д.14</t>
  </si>
  <si>
    <t>п.Красная Яруга, ул. Парковая, 14</t>
  </si>
  <si>
    <t>п.Красная Яруга, ул. Центральная, д.81</t>
  </si>
  <si>
    <t>п. Красная Яруга ул. Театральная, д. 7</t>
  </si>
  <si>
    <t>31:12:0201002:48</t>
  </si>
  <si>
    <t>п. Красная Яруга ул. Набережная,103</t>
  </si>
  <si>
    <t>31:12:0702005:745</t>
  </si>
  <si>
    <t>309420, Россия, Белгородская область, Краснояружский район, поселок Красная Яруга, улица Центральная 15</t>
  </si>
  <si>
    <t>Устав</t>
  </si>
  <si>
    <t>жилой дом блокированной застройки</t>
  </si>
  <si>
    <t>31:12:0702011:780</t>
  </si>
  <si>
    <t>31:12:0702011:779</t>
  </si>
  <si>
    <t xml:space="preserve"> п. Красная Яруга, ул. Сумская, д.19/1</t>
  </si>
  <si>
    <t>31:12:0702007:823</t>
  </si>
  <si>
    <t>04.08.2022/МО "Краснояружский район"</t>
  </si>
  <si>
    <t>Муниципальный контракт на приобретение жилья для детей-сирот, проживающих в
Краснояружском районе, признанных в установленном порядке, нуждающимися в улучшении
жилищных условий, № 01263000389220001310001, выдан 12.07.2022</t>
  </si>
  <si>
    <t>п. Красная Яруга, ул. Сумская, д.11/1</t>
  </si>
  <si>
    <t>31:12:0702007:1209</t>
  </si>
  <si>
    <t>17.11.2022/МО "Краснояружский район"</t>
  </si>
  <si>
    <t>Муниципальный контракт на приобретение жилья для детей-сирот, проживающих в
Краснояружском районе, признанных в установленном порядке, нуждающимися в улучшении
жилищных условий, № 01263000389220002350001, выдан 31.10.2022</t>
  </si>
  <si>
    <t xml:space="preserve">
774,82</t>
  </si>
  <si>
    <t>п. Красная Яруга, ул. Сумская, д.11/2</t>
  </si>
  <si>
    <t>31:12:0702007:1210</t>
  </si>
  <si>
    <t>Муниципальный контракт на приобретение жилья для детей-сирот, проживающих в
Краснояружском районе, признанных в установленном порядке, нуждающимися в улучшении
жилищных условий, № б/н, выдан 31.10.2022</t>
  </si>
  <si>
    <t>Белгородская обл., Краснояружский р-н, п. Степное, ул. Центральная</t>
  </si>
  <si>
    <t>31:12:0602001:70</t>
  </si>
  <si>
    <t>09.02.2022/ МО "Краснояружский район"</t>
  </si>
  <si>
    <t>Распоряжение администрации Краснояружского района №14 от 11.01.2022 г. "О включении муниципального имущества в состав имущества казны"</t>
  </si>
  <si>
    <t xml:space="preserve"> Белгородская обл., Краснояружский р-н, п.Красная Яруга, ул. Центральная, 68</t>
  </si>
  <si>
    <t>31:12:0702008:1085</t>
  </si>
  <si>
    <t>17.06.2022/МО "Краснояружский район"</t>
  </si>
  <si>
    <t>Распоряжение администрации Краснояружского района №497 от 12.08.2022 г. "О разделе нежилого помеления"</t>
  </si>
  <si>
    <t>Белгородская обл., Краснояружский р-н, п.Красная Яруга, ул. Центральная, 68</t>
  </si>
  <si>
    <t>31:12:0702008:1086</t>
  </si>
  <si>
    <t xml:space="preserve">
920,75</t>
  </si>
  <si>
    <t>31:12:0702008:1087</t>
  </si>
  <si>
    <t xml:space="preserve">
408,1</t>
  </si>
  <si>
    <t>31:12:0702008:1088</t>
  </si>
  <si>
    <t>22.11.2022/МО "Краснояружский район"</t>
  </si>
  <si>
    <t>Распоряжение администраии Краснояружского района №498 от 12.08.2022 г. "О включении муниципального имущества в состав имущества казны"</t>
  </si>
  <si>
    <t>Белгородская обл., Краснояружский р-н, п.Степное</t>
  </si>
  <si>
    <t>31:12:0602001:316</t>
  </si>
  <si>
    <t>15.03.2022/МО "Краснояружский район"</t>
  </si>
  <si>
    <t xml:space="preserve"> Белгородская обл., Краснояружский р-н, п. Красная Яруга,ул. Юбилейная, 25</t>
  </si>
  <si>
    <t>31:12:0702011:774</t>
  </si>
  <si>
    <t>11.02.2022/МО "Краснояружский район"</t>
  </si>
  <si>
    <t>Распоряжение администрации Краснояружского района №190 от 07.04.2022 г. "О включении муниципального имущества в состав имущества казны"</t>
  </si>
  <si>
    <t xml:space="preserve"> Белгородская обл., Краснояружский р-н, п. Красная Яруга,ул. Юбилейная, 24</t>
  </si>
  <si>
    <t>31:12:0702011:775</t>
  </si>
  <si>
    <t xml:space="preserve"> Белгородская обл., Краснояружский р-н, п. Красная Яруга, ул. Юбилейная, 25Б</t>
  </si>
  <si>
    <t>31:12:0702011:773</t>
  </si>
  <si>
    <t xml:space="preserve"> Белгородская обл., Краснояружский р-н, п. Красная Яруга, ул. Юбилейная, 25А</t>
  </si>
  <si>
    <t>31:12:0702011:772</t>
  </si>
  <si>
    <t>Белгородская обл., Краснояружский р-н, п. Красная Яруга, ул. Почтовая, 10</t>
  </si>
  <si>
    <t>31:12:0702003:236</t>
  </si>
  <si>
    <t>Белгородская обл., Краснояружский р-н, с. Надежевка, ул. Центральная, 21</t>
  </si>
  <si>
    <t>31:12:0202001:54</t>
  </si>
  <si>
    <t>02.09.2020/МО "Краснояружский район"</t>
  </si>
  <si>
    <t>движимое имущество - Обустройство зоны активного отдыха в п.Красная Яруга</t>
  </si>
  <si>
    <t>движимое имущество - Освещение территории зоны активного отдыха в п.Красная Яруга по ул. Вишневая</t>
  </si>
  <si>
    <t xml:space="preserve">движимое имущество - Мебель корпусная </t>
  </si>
  <si>
    <t>движимое имущество - Кресло офисное</t>
  </si>
  <si>
    <t>движимое имущество - Принтер лазерный</t>
  </si>
  <si>
    <t>МАНОУ"ОК "Слобожанщина" (Инатюк Е.В.)</t>
  </si>
  <si>
    <t>МБУК"Центр культурного развития Краснояружского района" (Мариничева Е.И.)</t>
  </si>
  <si>
    <t>МБУ ДО "Краснояружскоя детская школа искусств" (Литвяк Н.А.)</t>
  </si>
  <si>
    <t>МУК "Краснояружский краеведческий музей" (Трифонова Е.В.)</t>
  </si>
  <si>
    <t>МУК "ЦБ Краснояружского района" (Минченко Е.В.)</t>
  </si>
  <si>
    <t>МОУ "Краснояружская СОШ №2" (Голубева А.Н.)</t>
  </si>
  <si>
    <t>31:12:0702009:265</t>
  </si>
  <si>
    <t>31:12:0702009:830</t>
  </si>
  <si>
    <t>Гараж № 2</t>
  </si>
  <si>
    <t>31:12:0803003:181</t>
  </si>
  <si>
    <t xml:space="preserve">п.Красная Яруга, ул.Мира.д1
</t>
  </si>
  <si>
    <t>31:12:1003004:59</t>
  </si>
  <si>
    <t>31:12:0602002:100</t>
  </si>
  <si>
    <t>31:12:0602002:99</t>
  </si>
  <si>
    <t>31:12:0902001:283</t>
  </si>
  <si>
    <t>31:12:0902001:167</t>
  </si>
  <si>
    <t>31:12:0702009:489</t>
  </si>
  <si>
    <t>Нежилое помещение (подвал)</t>
  </si>
  <si>
    <t>31:12:0702008:844</t>
  </si>
  <si>
    <t>Сооружение Стадион Центральный</t>
  </si>
  <si>
    <t>Котельная ФОК "Лазурный"</t>
  </si>
  <si>
    <t>п.Красная Яруга, ул. Восточная 27</t>
  </si>
  <si>
    <t>31:12:0702004:1189</t>
  </si>
  <si>
    <t>МУ "ФОК"Краснояружский"</t>
  </si>
  <si>
    <t>Здание ФОК "Лазурный"</t>
  </si>
  <si>
    <t>31:12:0702004:1190</t>
  </si>
  <si>
    <t>31:12:0702012:766</t>
  </si>
  <si>
    <t>Здание сарая (Курилова)</t>
  </si>
  <si>
    <t>Здание ДК (с пристройкой библиотеки,музея,зала бракосочетания)</t>
  </si>
  <si>
    <t>31:12:0303007:161</t>
  </si>
  <si>
    <t>31:12:0702006:1142</t>
  </si>
  <si>
    <t xml:space="preserve"> п. Красная Яруга, ул. Первомайская, д. 48а</t>
  </si>
  <si>
    <t>Постановление администрации Краснояружского района №2 от 13.01.2023 " Об отнесении к социаальному жилищному фонду"</t>
  </si>
  <si>
    <t>31:12:0701001:1486</t>
  </si>
  <si>
    <t>п. Красная Яруга, ул. Парковая, д.38А</t>
  </si>
  <si>
    <t>Распоряжение МТУ РОСИМУЩЕСТВА в Курской и Белгородской областях №380-р 25.08.2023 г.</t>
  </si>
  <si>
    <t>Протокол заседания комиссии по поступлению и выбытию активов от 03.06.2022г.</t>
  </si>
  <si>
    <t>Постановление администрации Краснояружского района №254 от 13.11.2023 г. "Об отнесении к специализированному жилищному фонду района"</t>
  </si>
  <si>
    <t>Постановление администрации Краснояружского района №301 от 27.12.2023г. "Об отнесении к специализированному жилищному фонду района"</t>
  </si>
  <si>
    <t>Распоряжение правительства Белгородской области №814-рп от 30.10.2023 г., акт приема-передачи от 27.11.2023 г.</t>
  </si>
  <si>
    <t>31:12:0702002:773</t>
  </si>
  <si>
    <t>31:12:0702002:774</t>
  </si>
  <si>
    <t>п. Красная Яруга, ул. Свободная, д. 1б</t>
  </si>
  <si>
    <t>п. Красная Яруга, ул. Свободная, д. 1г</t>
  </si>
  <si>
    <t xml:space="preserve"> п. Красная Яруга, ул. Свободная,  д. 1в</t>
  </si>
  <si>
    <t>п. Красная Яруга, ул. Полевая, 1</t>
  </si>
  <si>
    <t>Распоряжение Правительства Белгородской области №626-рп от 29.08.2022 г., решение муниципального совета №42 от 21.12.2018 г., акта приема-передачи от 10.11.2022 г.</t>
  </si>
  <si>
    <t>располряжение администрации Краснояружского района №232 от 20.04.2023 г. "О включении муниципального имущества в состав имущества казны"</t>
  </si>
  <si>
    <t>31:12:0702004:836</t>
  </si>
  <si>
    <t xml:space="preserve"> 31:12:0702004:858</t>
  </si>
  <si>
    <t xml:space="preserve"> 31:12:0702004:838</t>
  </si>
  <si>
    <t>31:12:0702004:860</t>
  </si>
  <si>
    <t>31:12:0702004:840</t>
  </si>
  <si>
    <t>31:12:0702004:862</t>
  </si>
  <si>
    <t xml:space="preserve"> 31:12:0702004:842</t>
  </si>
  <si>
    <t>31:12:0702004:864</t>
  </si>
  <si>
    <t>31:12:0702004:844</t>
  </si>
  <si>
    <t>31:12:0702004:866</t>
  </si>
  <si>
    <t>31:12:0702004:846</t>
  </si>
  <si>
    <t>31:12:0702004:868</t>
  </si>
  <si>
    <t>31:12:0702004:848</t>
  </si>
  <si>
    <t>31:12:0702004:870</t>
  </si>
  <si>
    <t>31:12:0702004:850</t>
  </si>
  <si>
    <t>31:12:0702004:852</t>
  </si>
  <si>
    <t>31:12:0702004:854</t>
  </si>
  <si>
    <t>31:12:0702004:859</t>
  </si>
  <si>
    <t xml:space="preserve"> 31:12:0702013:91</t>
  </si>
  <si>
    <t>31:12:0702011:783</t>
  </si>
  <si>
    <t>31:12:0702004:833</t>
  </si>
  <si>
    <t>31:12:0702004:837</t>
  </si>
  <si>
    <t xml:space="preserve"> 31:12:0702004:853</t>
  </si>
  <si>
    <t xml:space="preserve">31:12:0702004:839 </t>
  </si>
  <si>
    <t xml:space="preserve">31:12:0702004:843 </t>
  </si>
  <si>
    <t xml:space="preserve"> 31:12:0702004:841</t>
  </si>
  <si>
    <t>31:12:0702004:824</t>
  </si>
  <si>
    <t>31:12:0702004:835</t>
  </si>
  <si>
    <t>31:12:0702004:851</t>
  </si>
  <si>
    <t>31:12:0702004:872</t>
  </si>
  <si>
    <t>31:12:0702004:861</t>
  </si>
  <si>
    <t>31:12:0702004:873</t>
  </si>
  <si>
    <t>31:12:0702004:863</t>
  </si>
  <si>
    <t>31:12:0702004:875</t>
  </si>
  <si>
    <t xml:space="preserve"> 31:12:0702004:865</t>
  </si>
  <si>
    <t>31:12:0702004:831</t>
  </si>
  <si>
    <t>31:12:0702004:867</t>
  </si>
  <si>
    <t>31:12:0702004:869</t>
  </si>
  <si>
    <t>31:12:0702004:849</t>
  </si>
  <si>
    <t>31:12:0702004:847</t>
  </si>
  <si>
    <t>31:12:0702004:823</t>
  </si>
  <si>
    <t>31:12:0702004:834</t>
  </si>
  <si>
    <t>31:12:0702004:832</t>
  </si>
  <si>
    <t>31:12:0702004:830</t>
  </si>
  <si>
    <t>31:12:0702004:829</t>
  </si>
  <si>
    <t>31:12:0702004:871</t>
  </si>
  <si>
    <t>31:12:0702004:828</t>
  </si>
  <si>
    <t>31:12:0702004:857</t>
  </si>
  <si>
    <t>31:12:0702004:874</t>
  </si>
  <si>
    <t>31:12:0702004:827</t>
  </si>
  <si>
    <t>31:12:0702004:876</t>
  </si>
  <si>
    <t>31:12:0702004:826</t>
  </si>
  <si>
    <t>31:12:0702004:825</t>
  </si>
  <si>
    <t>31:12:0702004:856</t>
  </si>
  <si>
    <t xml:space="preserve"> Белгородская область, Краснояружский район, п. Красная Яруга, ул. Урожайная, 5</t>
  </si>
  <si>
    <t>Белгородская область, Краснояружский район, п. Красная Яруга, ул. Урожайная, 6</t>
  </si>
  <si>
    <t>Белгородская область, Краснояружский район, п. Красная Яруга, ул. Урожайная, 7</t>
  </si>
  <si>
    <t xml:space="preserve"> Белгородская обл., Краснояружский р-н, п. Красная Яруга, ул. Полевая, 1</t>
  </si>
  <si>
    <t xml:space="preserve"> Белгородская обл., Краснояружский р-н, п. Красная Яруга, ул.Восточная, 6</t>
  </si>
  <si>
    <t xml:space="preserve">Белгородская обл., Краснояружский р-н, п. Красная Яруга, ул.Восточная, 10 </t>
  </si>
  <si>
    <t>Белгородская обл., Краснояружский р-н, п. Красная Яруга, ул. Восточная, 26</t>
  </si>
  <si>
    <t>Белгородская обл., Краснояружский р-н, п. Красная Яруга, ул. Восточная, 12</t>
  </si>
  <si>
    <t xml:space="preserve"> Белгородская обл., Краснояружский р-н, п. Красная Яруга, ул. Восточная, 16</t>
  </si>
  <si>
    <t xml:space="preserve"> Белгородская обл., Краснояружский р-н, п. Красная Яруга, ул. Восточная, 14</t>
  </si>
  <si>
    <t xml:space="preserve"> Белгородская область, Краснояружский район, п. Красная Яруга, ул. Восточная, 4</t>
  </si>
  <si>
    <t xml:space="preserve"> Белгородская область, Краснояружский район, п. Красная Яруга, ул. Восточная, 8</t>
  </si>
  <si>
    <t xml:space="preserve"> Белгородская область, Краснояружский район, п. Красная Яруга, ул. Восточная, 24</t>
  </si>
  <si>
    <t>Белгородская область, Краснояружский район, п. Красная Яруга, ул. Восточная, 22</t>
  </si>
  <si>
    <t>Белгородская область, Краснояружский район, п. Красная Яруга, ул. Восточная, 20</t>
  </si>
  <si>
    <t>Белгородская область, Краснояружский район, п. Красная Яруга, ул. Урожайная, 8</t>
  </si>
  <si>
    <t xml:space="preserve"> Белгородская область, Краснояружский район, п. Красная Яруга, ул. Урожайная, 9</t>
  </si>
  <si>
    <t xml:space="preserve"> Белгородская область, Краснояружский район, п. Красная Яруга, ул. Урожайная, 10</t>
  </si>
  <si>
    <t>Белгородская область, Краснояружский район, п. Красная Яруга, ул. Урожайная, 11</t>
  </si>
  <si>
    <t xml:space="preserve"> Белгородская область, Краснояружский район, п. Красная Яруга, ул. Урожайная, 12</t>
  </si>
  <si>
    <t>Белгородская область, Краснояружский район, п. Красная Яруга, ул. Урожайная, 13</t>
  </si>
  <si>
    <t>Белгородская область, Краснояружский район, п. Красная Яруга, ул. Урожайная, 14</t>
  </si>
  <si>
    <t>Белгородская область, Краснояружский район, п. Красная Яруга, ул. Урожайная, 15</t>
  </si>
  <si>
    <t>Белгородская область, Краснояружский район, п. Красная Яруга, ул. Урожайная, 16</t>
  </si>
  <si>
    <t xml:space="preserve"> Белгородская область, Краснояружский район, п. Красная Яруга, ул. Урожайная, 17</t>
  </si>
  <si>
    <t xml:space="preserve"> Белгородская область, Краснояружский район, п. Красная Яруга, ул. Урожайная, 18</t>
  </si>
  <si>
    <t>Белгородская область, Краснояружский район, п. Красная Яруга, ул. Урожайная, 19</t>
  </si>
  <si>
    <t>Белгородская область, Краснояружский район, п. Красная Яруга, ул. Урожайная, 21</t>
  </si>
  <si>
    <t xml:space="preserve"> Белгородская область, Краснояружский район, п. Красная Яруга, ул. Урожайная, 23</t>
  </si>
  <si>
    <t>Белгородская область, Краснояружский район, п. Красная Яруга, ул. Красная, 1</t>
  </si>
  <si>
    <t>Белгородская область, Краснояружский район, п. Красная Яруга, ул. Красная, 2</t>
  </si>
  <si>
    <t>Белгородская область, Краснояружский район, п. Красная Яруга, ул. Красная, 3</t>
  </si>
  <si>
    <t>Белгородская область, Краснояружский район, п. Красная Яруга, ул. Красная, 4</t>
  </si>
  <si>
    <t xml:space="preserve"> Белгородская область, Краснояружский район, п. Красная Яруга, ул. Красная, 5</t>
  </si>
  <si>
    <t xml:space="preserve"> Белгородская область, Краснояружский район, п. Красная Яруга, ул. Красная, 6</t>
  </si>
  <si>
    <t xml:space="preserve"> Белгородская область, Краснояружский район, п. Красная Яруга, ул. Красная, 7</t>
  </si>
  <si>
    <t xml:space="preserve"> Белгородская область, Краснояружский район, п. Красная Яруга, ул. Красная, 8</t>
  </si>
  <si>
    <t xml:space="preserve"> Белгородская область, Краснояружский район, п. Красная Яруга, ул. Красная, 9</t>
  </si>
  <si>
    <t xml:space="preserve"> Белгородская область, Краснояружский район, п. Красная Яруга, ул. Красная, 11</t>
  </si>
  <si>
    <t>Белгородская область, Краснояружский район, п. Красная Яруга, ул. Восточная, 18</t>
  </si>
  <si>
    <t>Белгородская область, Краснояружский район, п. Красная Яруга, ул. Восточная, 2</t>
  </si>
  <si>
    <t xml:space="preserve"> Белгородская обл., Краснояружский р-н, п. Красная Яруга, ул. Урожайная, 3</t>
  </si>
  <si>
    <t xml:space="preserve"> Белгородская обл., Краснояружский р-н, п. Красная Яруга, ул. Урожайная, 1</t>
  </si>
  <si>
    <t xml:space="preserve"> Белгородская обл., Краснояружский р-н, п. Красная Яруга, ул. Белгородская, 5</t>
  </si>
  <si>
    <t>Белгородская обл., Краснояружский р-н, п. Красная Яруга, ул. Красная, 10</t>
  </si>
  <si>
    <t xml:space="preserve"> Белгородская обл., Краснояружский р-н, п. Красная Яруга, ул. Красная, 13</t>
  </si>
  <si>
    <t>Белгородская обл., Краснояружский р-н, п. Красная Яруга, ул. Белгородская, 7</t>
  </si>
  <si>
    <t>Белгородская обл., Краснояружский р-н, п. Красная Яруга, ул. Урожайная, 4</t>
  </si>
  <si>
    <t xml:space="preserve"> Белгородская обл., Краснояружский р-н, п. Красная Яруга, ул. Урожайная, 2</t>
  </si>
  <si>
    <t xml:space="preserve"> Белгородская область, Краснояружский район, п. Красная Яруга, ул. Ясная, 1</t>
  </si>
  <si>
    <t xml:space="preserve"> Белгородская область, Краснояружский район, п. Красная Яруга, ул. Белгородская, 4</t>
  </si>
  <si>
    <t>Белгородская область, Краснояружский район, п. Красная Яруга, ул. Белгородская, 3</t>
  </si>
  <si>
    <t>Белгородская область, Краснояружский район, п. Красная Яруга, ул. Белгородская, 2</t>
  </si>
  <si>
    <t xml:space="preserve"> Белгородская область, Краснояружский район, п. Красная Яруга, ул. Белгородская, 1</t>
  </si>
  <si>
    <t>31:12:0702004:845</t>
  </si>
  <si>
    <t>движимое имущество - Подиум с оборудованием ландшафтной композиции</t>
  </si>
  <si>
    <t xml:space="preserve">движимое имущество - Автобус ГАЗ ЛУИДОР 22550,
Год производства-2023 г.,
Идентификационный номер: (VIN)Z7C225050P0013438,
Номер кузова-А69R52P0073624,
Цвет кузова-белый
</t>
  </si>
  <si>
    <t xml:space="preserve">движимое имущество - Автобус ГАЗ ЛУИДОР 22550,
Год производства-2023 г.,
Идентификационный номер: (VIN)Z7C225050P0013437,
Номер кузова-А69R52P0073850,
Цвет кузова-белый
</t>
  </si>
  <si>
    <t xml:space="preserve">движимое имущество - Холодильник 
двухкамерный Atlant XM  4208-000
</t>
  </si>
  <si>
    <t>движимое имущество - Кухонная мебель (Антресоль и тумба)</t>
  </si>
  <si>
    <t>движимое имущество - Кухонная мебель (Антре-соль и тумба)</t>
  </si>
  <si>
    <t>движимое имущество - Шкаф-купе «Бася»</t>
  </si>
  <si>
    <t>движимое имущество - Стол обеденный СО-1</t>
  </si>
  <si>
    <t>движимое имущество - Стул хромированный «Три-логия»</t>
  </si>
  <si>
    <t>движимое имущество - Диван книжка «Алиса»</t>
  </si>
  <si>
    <t>движимое имущество - Диван трансформер «Алиса»</t>
  </si>
  <si>
    <t xml:space="preserve">движимое имущество - Кухонная мебель 
(Антресоль и тумба)
</t>
  </si>
  <si>
    <t>движимое имущество - Баннер 3*5 люверсирование ( С Новым годом)</t>
  </si>
  <si>
    <t>движимое имущество - Баннер 3*5 люверсирование ( С Новым годом и Рождеством)</t>
  </si>
  <si>
    <t>движимое имущество - котел Steelsun ЭВМПМ-4,5 кВт УХЛ 4</t>
  </si>
  <si>
    <t>движимое имущество - диван "Лора"</t>
  </si>
  <si>
    <t>движимое имущество - кухня "Маша"</t>
  </si>
  <si>
    <t>движимое имущество - кухонная мойка</t>
  </si>
  <si>
    <t>движимое имущество - обеденный стол "Турин"</t>
  </si>
  <si>
    <t>движимое имущество - табуретка "Ника"</t>
  </si>
  <si>
    <t>движимое имущество - холодильник "Бирюса"</t>
  </si>
  <si>
    <t>движимое имущество - шкаф-купе "Бася"</t>
  </si>
  <si>
    <t xml:space="preserve">движимое имущество - Устройство детской площадки в с.Репяховка </t>
  </si>
  <si>
    <t>движимое имущество - Устройство детской площадки в с.Графовка</t>
  </si>
  <si>
    <t xml:space="preserve">движимое имущество - Устройство детской игровой площадки по ул.Кооперативная п.Красная Яруга </t>
  </si>
  <si>
    <t>движимое имущество - Устройство детской игровой площадки на ул. Первомайская в центре с.Вязовое</t>
  </si>
  <si>
    <t>движимое имущество - Тротуар по ул. Подлесная п.Красная Яруга</t>
  </si>
  <si>
    <t xml:space="preserve">движимое имущество - Благоустройство придомовой территории из щебня к земельным участкам для многодетных семей </t>
  </si>
  <si>
    <t>движимое имущество - Устройство стоянки на ул.Трудовая в п.Красная Яруга</t>
  </si>
  <si>
    <t>движимое имущество - кофта флисовая тактика</t>
  </si>
  <si>
    <t>движимое имущество - костюм зимний, тактика (подкладка фольга, брюки комбинезон) разм.54-56</t>
  </si>
  <si>
    <t>движимое имущество - балаклава зимняя флис.Размер универсальный</t>
  </si>
  <si>
    <t>движимое имущество - дождевик 100% полиэстер. Молния, кнопка. Размер универсальный</t>
  </si>
  <si>
    <t>движимое имущество - спальный мешок 230 см от минс 20</t>
  </si>
  <si>
    <t>движимое имущество - коврик коримат 180*60, всесезонный</t>
  </si>
  <si>
    <t>движимое имущество - сидушка пенка, хоба, пятиточечникПенолон, 35*24*2 см</t>
  </si>
  <si>
    <t>движимое имущество - варежка тактика, размер универсальный</t>
  </si>
  <si>
    <t>движимое имущество - рюкзак 70л каркасный</t>
  </si>
  <si>
    <t>движимое имущество - кофта влисовая тактика 5.11, размер 54-56</t>
  </si>
  <si>
    <t>движимое имущество - сапоги ЭВА пенка "Амарок" от минус 20</t>
  </si>
  <si>
    <t>движимое имущество - берцы тактика Lowa размер 44</t>
  </si>
  <si>
    <t>движимое имущество - носилки бескаркасные, эвакуационные.180*75 см до 250 кг</t>
  </si>
  <si>
    <t>движимое имущество - маскхалат зимний "Клякса",  размер универсальный</t>
  </si>
  <si>
    <t>движимое имущество - термобелье тактика 5.1 размер 54-56</t>
  </si>
  <si>
    <t>движимое имущество - носки термо тактика 5.11 разимер 29-30</t>
  </si>
  <si>
    <t>движимое имущество - кошка</t>
  </si>
  <si>
    <t>движимое имущество - военный бронешлем Бр2. из армидных материалов</t>
  </si>
  <si>
    <t xml:space="preserve">движимое имущество - костюм тактика весна-осень "Совшел" размер 54-56 </t>
  </si>
  <si>
    <t>движимое имущество - берцы летние размер 44</t>
  </si>
  <si>
    <t>движимое имущество - костюм тактический лето, сменные налокотники, наколенники размер 54-56</t>
  </si>
  <si>
    <t>движимое имущество - бронежилет Бр2, 75 ДМ2, размер универсальный</t>
  </si>
  <si>
    <t>движимое имущество - военно-тактическая аптечка первой помощи 16 предметов</t>
  </si>
  <si>
    <t>движимое имущество - антидроновое ружье</t>
  </si>
  <si>
    <t xml:space="preserve"> 10.10.2023 </t>
  </si>
  <si>
    <t xml:space="preserve"> 31:12:0702002:776</t>
  </si>
  <si>
    <t>Здание мастерской вспомогательное</t>
  </si>
  <si>
    <t>Здание гаража вспомогательное</t>
  </si>
  <si>
    <t>Здание теплицы назначение иное</t>
  </si>
  <si>
    <t>Сарай с подвалом</t>
  </si>
  <si>
    <t>Таулет</t>
  </si>
  <si>
    <t>Здание (овощехранилище)</t>
  </si>
  <si>
    <t>Сооружение - туалет</t>
  </si>
  <si>
    <t>Сооружение - подвал</t>
  </si>
  <si>
    <t>Сторожка</t>
  </si>
  <si>
    <t>Здание (теплица)</t>
  </si>
  <si>
    <t>Сооружение (Стадион Сахарник)</t>
  </si>
  <si>
    <t>Сооружение  ЛОС</t>
  </si>
  <si>
    <t>сооружение - мемориальный комплекс "Воинам - освободителям п. Красная Яруга"</t>
  </si>
  <si>
    <t>Краснояружский р-н, ул. Центральная, 8А</t>
  </si>
  <si>
    <t>31:12:0702005:863</t>
  </si>
  <si>
    <t>31:12:0702005:312</t>
  </si>
  <si>
    <t>Объект культурного наследия
№ 31:12:0702005:863-31/078/2022-3
от 23.08.2022</t>
  </si>
  <si>
    <t>оперативное управление, МУ "УКС администрации Краснояружского района"</t>
  </si>
  <si>
    <t>оперативное управление, МУ "Краснояружский зеленстрой"</t>
  </si>
  <si>
    <t>26.10.2023/МО "Краснояружский район"</t>
  </si>
  <si>
    <t>02.11.2023/МО "Краснояружский район"</t>
  </si>
  <si>
    <t>16.11.2023/МО "Краснояружский район"</t>
  </si>
  <si>
    <t>31:12:0902001:290</t>
  </si>
  <si>
    <t xml:space="preserve">п.Красная Яруга, ул.Центральная, 87/63 </t>
  </si>
  <si>
    <t>нежилое здание</t>
  </si>
  <si>
    <t>здание гаража</t>
  </si>
  <si>
    <t>общежитие</t>
  </si>
  <si>
    <t>часть здания</t>
  </si>
  <si>
    <t>здание автовокзала</t>
  </si>
  <si>
    <t>сооружение - Водозаборная скважина мкр. "Южный"</t>
  </si>
  <si>
    <t xml:space="preserve"> п. Красная Яруга, мкр. "Южный"</t>
  </si>
  <si>
    <t>нежилое помещение</t>
  </si>
  <si>
    <t>09.01.2023/МО "Краснояружский район"</t>
  </si>
  <si>
    <t>20.09.2023/МО "Краснояружский район"</t>
  </si>
  <si>
    <t>04.12.2023/МО "Краснояружский район"</t>
  </si>
  <si>
    <t>27.12.2022/МО "Краснояружский район"</t>
  </si>
  <si>
    <t>29.12.2022/МО "Краснояружский район"</t>
  </si>
  <si>
    <t>11.01.2023/МО "Краснояружский район"</t>
  </si>
  <si>
    <t>28.12.2022/МО "Краснояружский район"</t>
  </si>
  <si>
    <t>20.01.2023/МО "Краснояружский район"</t>
  </si>
  <si>
    <t>24.01.2023/МО "Краснояружский район"</t>
  </si>
  <si>
    <t>25.01.2023/МО "Краснояружский район"</t>
  </si>
  <si>
    <t>19.01.2023/МО "Краснояружский район"</t>
  </si>
  <si>
    <t>10.01.2023/МО "Краснояружский район"</t>
  </si>
  <si>
    <t>30.12.2022/МО "Краснояружский район"</t>
  </si>
  <si>
    <t>17.01.2023/МО "Краснояружский район"</t>
  </si>
  <si>
    <t>16.01.2023/МО "Краснояружский район"</t>
  </si>
  <si>
    <t>23.01.2023/МО "Краснояружский район"</t>
  </si>
  <si>
    <t>23.12.2022/МО "Краснояружский район"</t>
  </si>
  <si>
    <t>22.12.2022/МО "Краснояружский район"</t>
  </si>
  <si>
    <t>26.12.2022/МО "Краснояружский район"</t>
  </si>
  <si>
    <t xml:space="preserve"> Белгородская обл., Красная Яруга, ул. Юбиленйая, 22/1, площадь 1000 кв.м.</t>
  </si>
  <si>
    <t>01.11.2022/МО "Краснояружский район"</t>
  </si>
  <si>
    <t>п.Красная Яруга, ул.Центральная, 87/84</t>
  </si>
  <si>
    <t>п.Красная Яруга, ул.Центральная, 82/20</t>
  </si>
  <si>
    <t xml:space="preserve">п.Красная Яруга, ул.Центральная, 87/76 </t>
  </si>
  <si>
    <t>с.Илек-Пеньковка, ул.Вокзал, 4</t>
  </si>
  <si>
    <t xml:space="preserve">п.Красная Яруга, ул.Парковая, 49 </t>
  </si>
  <si>
    <t>Белгородская область, Краснояружский район (камера для хранения трупов животных)</t>
  </si>
  <si>
    <t>с.Теребрено, ул.Новостроевка, 28 (магазин)</t>
  </si>
  <si>
    <t>МКУ "ЕДДС Краснояружского района Белгородской области" (Гербут Ю.Г.)</t>
  </si>
  <si>
    <t>МБУСОССЗН "КЦСОН" Краснояружского района (Романенко Е.Л.)</t>
  </si>
  <si>
    <t>МУ "Физкультурно-оздоровительный клуб "Краснояружский"" (Желудченко Е.Н.)</t>
  </si>
  <si>
    <t>ОРГН  1023101179078 (ИНН 3113003248), 01.07.2002г.</t>
  </si>
  <si>
    <t>ОРГН  1123116000468 (ИНН 3113001875), 16.10.2012г. предоставление социльных услуг)</t>
  </si>
  <si>
    <t>ОРГН  1163123086390 (ИНН 3113002124), 21.10.2016 г.</t>
  </si>
  <si>
    <t>ОРГН  1083116000010 (ИНН 3113001515), 18.01.2008г</t>
  </si>
  <si>
    <t>ОРГН  1023101179650 (ИНН 3113003150),  24.11.2002 г.</t>
  </si>
  <si>
    <t>ОРГН   1153116000036  116312309478230.01.2015г)</t>
  </si>
  <si>
    <t xml:space="preserve">ОГРН: 1163123094782 (ИНН: 3113002188) 20.12.2016г </t>
  </si>
  <si>
    <t>ОРГН  1083116000153 (ИНН 3113001554) от 14.03.2008г</t>
  </si>
  <si>
    <t>МУ "Управление культуры администрации Краснояружского района"  (Косых И. В.)</t>
  </si>
  <si>
    <t>ОРГН  1023101179221     (ИНН 3113000230)  08.11.2002г.</t>
  </si>
  <si>
    <t>МУ "Управление образования администрации Краснояружского района Белгородской области" (Головенко Е.Г.)</t>
  </si>
  <si>
    <t>ОРГН  1023101179232 (ИНН 3113000222)  08.11.2002г.</t>
  </si>
  <si>
    <t xml:space="preserve"> МУ "Управление социальной защиты населения администрации Краснояружского района " (Егорова А.Н.)</t>
  </si>
  <si>
    <t>Управление финансов и бюджетной политики администрации Краснояружского района (Шапошникова С.Н.)</t>
  </si>
  <si>
    <t>ОРГН  1023101179155 ИНН: 3113008077 08.11.2002г</t>
  </si>
  <si>
    <t>Свидетельство о государственной регистрации от 01.07.2002г.</t>
  </si>
  <si>
    <t>ОРГН  1023101180046 (ИНН 3113001900) 30.11.2002</t>
  </si>
  <si>
    <t>ОРГН  1023101179287 (ИНН 3113000381) 11.11.2002</t>
  </si>
  <si>
    <t>МДОУ "Краснояружский центр развития ребенка-детский сад" (Константинова С.П.)</t>
  </si>
  <si>
    <t>ОРГН  1023101179310 (ИНН 3113000649) 13.11.2002</t>
  </si>
  <si>
    <t xml:space="preserve"> ОГРН 1183123005493  ИНН 3113002237 12.02.2018 г </t>
  </si>
  <si>
    <t>ОРГН  1023101181828 (ИНН 3113008239) 31.12.2002</t>
  </si>
  <si>
    <t>ОРГН  1023101180772 (ИНН 3113000590) 25.12.2002 г.</t>
  </si>
  <si>
    <t>ОРГН  1023101179353 (ИНН 3113000409)  14.11.2002 г.</t>
  </si>
  <si>
    <t>ОРГН  1023101180080 (ИНН 3113000529),  30.11.2002 г.</t>
  </si>
  <si>
    <t xml:space="preserve"> ОГРН 1023101180783   (ИНН 3113000582),  25.12.2002  г   </t>
  </si>
  <si>
    <t>МОУ "Репяховская ООШ" (Сотникова Т. Н.)</t>
  </si>
  <si>
    <t>ОРГН  1023101179705 (ИНН 3113000423), 25.11.2002</t>
  </si>
  <si>
    <t>ОРГН  1023101180684 (ИНН 3113000448), 12.12.2002</t>
  </si>
  <si>
    <t>ОРГН  1023101180662  (ИНН 3113000416) от 15.12.2011 г.</t>
  </si>
  <si>
    <t xml:space="preserve">Постановление администрации Краснояружского района №391 от 08.12.2000 г </t>
  </si>
  <si>
    <t>МОУ "Сергиевская СОШ" (Солошина О. Н.)</t>
  </si>
  <si>
    <t xml:space="preserve"> ОГРН 1023101180244  (ИНН 3113000342)  08.12.2000г</t>
  </si>
  <si>
    <t xml:space="preserve">ОРГН  1023101180068 (ИНН 3113000399),  30.11.2002 г                          </t>
  </si>
  <si>
    <t>ОРГН  1023101179661 (ИНН 3113000430) 08.12.2000г</t>
  </si>
  <si>
    <t>МОУ " Теребренская ООШ" (Щербакова М. Г.)</t>
  </si>
  <si>
    <t>ОРГН  1023101180794 (ИНН 3113000455) 08.12.2000г</t>
  </si>
  <si>
    <t>ОРГН  1023101179969 (ИНН 3113000367),  30.11.2002 г.</t>
  </si>
  <si>
    <t>ОРГН  10731160000154 (ИНН 3113001353),  29.01.2007г.</t>
  </si>
  <si>
    <t>ОРГН  1033103501155   (ИНН 3113100040),   11.04.2003г.</t>
  </si>
  <si>
    <t>ОРГН  1063116001200   (ИНН 31130001191),  30.01.2006г.</t>
  </si>
  <si>
    <t>ОРГН  10631166000969  (ИНН 3113001184),  26.01.2006г.</t>
  </si>
  <si>
    <t xml:space="preserve">ОРГН   1193123013137  (ИНН 3113002283)    15.05.2019г.  </t>
  </si>
  <si>
    <t xml:space="preserve">ОГРН 1173123021015 (ИНН  3113002212),  06.07.2017 г.             </t>
  </si>
  <si>
    <t>МКУ "Центр молодежных инициатив" (Карпенко А.А.)</t>
  </si>
  <si>
    <t>МКУ "Центр финансового обеспечения сферы образования" (Куликова Н.В.)</t>
  </si>
  <si>
    <t xml:space="preserve">ОРГН  1213100006162   (ИНН 3113002396),  22.04.2021г. </t>
  </si>
  <si>
    <t>ОРГН 1083116000109 (ИНН 3113001530),     14.02.2008 года</t>
  </si>
  <si>
    <t>МУ "Краснояружский зеленстрой" (Романенко Н.Н.)</t>
  </si>
  <si>
    <t>309420, Россия, Белгородская область, Краснояружский район, поселок Красная Яруга, улица Центральная 81</t>
  </si>
  <si>
    <t>Свидетельство о государственной регистрации юридического лица от22.04.2021г.</t>
  </si>
  <si>
    <t>автомобильная дорога</t>
  </si>
  <si>
    <t>п.Красная Яруга, мкр-н "Дальневосточный"</t>
  </si>
  <si>
    <t>05.06.2019/ МО "Краснояружский район"</t>
  </si>
  <si>
    <t>Распоряжение администрации Краснояружского района №318 от 05.06.2019 г. "О включении муниципального имущества в состав имущества казны"</t>
  </si>
  <si>
    <t>Распоряжение администрации Краснояружского района №317 от 05.06.2019 г. "О принятии имущества в муниципальную собственность района"</t>
  </si>
  <si>
    <t>км</t>
  </si>
  <si>
    <t xml:space="preserve">сооружение - ЕНК "Водозаборная скважина и водопровод в мкр. "Южный" п.Красная Яруга" </t>
  </si>
  <si>
    <t>03.06.2022/МО "Краснояружский район"</t>
  </si>
  <si>
    <t>Белгородская обл., п.Красная Яруга, ул. Юбилейная, д.24</t>
  </si>
  <si>
    <t>Белгородская обл., п.Красная Яруга, ул. Юбилейная, д.25</t>
  </si>
  <si>
    <t>Постановление администрации Краснояружского района №361 от 30.12.2021 г. "Об отнесении к специализированному жилищному фонду"</t>
  </si>
  <si>
    <t>30.12.2021/МО "Краснояружский район"</t>
  </si>
  <si>
    <t xml:space="preserve"> Белгородская обл., п.Красная Яруга, ул. Юбилейная, д.25А</t>
  </si>
  <si>
    <t xml:space="preserve"> Белгородская обл., п.Красная Яруга, ул. Юбилейная, д.25Б</t>
  </si>
  <si>
    <t>Распоряжение администрации Краснояружского района №115 от 07.04.2022 г. "Об отнесении к специализированному жилищному фонду района"</t>
  </si>
  <si>
    <t>07.04.2022/МО "Краснояружский район"</t>
  </si>
  <si>
    <t>земельный участок</t>
  </si>
  <si>
    <t>31:12:0803001:84</t>
  </si>
  <si>
    <t xml:space="preserve"> п.Красная Яруга, ул.Полевая, 1</t>
  </si>
  <si>
    <t>п.Красная Яруга, ул.Парковая,11 а</t>
  </si>
  <si>
    <t>полигон</t>
  </si>
  <si>
    <t>гараж</t>
  </si>
  <si>
    <t>сооружение</t>
  </si>
  <si>
    <t>жилой дом (часть жилого дома)</t>
  </si>
  <si>
    <t>помещение</t>
  </si>
  <si>
    <t>здание</t>
  </si>
  <si>
    <t xml:space="preserve"> п.Красная Яруга. ул.Театральная, 2 кв. 2а</t>
  </si>
  <si>
    <t xml:space="preserve"> п.Степное, ул.Центральная, </t>
  </si>
  <si>
    <t xml:space="preserve">п.Красная Яруга, ул.Юбилейная, дом 34/3, </t>
  </si>
  <si>
    <t xml:space="preserve"> п.Красная Яруга, ул.Центральная, 62, </t>
  </si>
  <si>
    <t>п.Красная Яруга, ул.Центральная, 81 А</t>
  </si>
  <si>
    <t>нежилое здание (силосная яма)</t>
  </si>
  <si>
    <t>нежилое здание (здание коровника)</t>
  </si>
  <si>
    <t>нежилое здание (телятник)</t>
  </si>
  <si>
    <t>нежилое здание (здание свинарника)</t>
  </si>
  <si>
    <t>п.Красная Яруга, ул.Набережная, 103</t>
  </si>
  <si>
    <t>Краснояружский район, п.Красная Яруга, ул.Юности, 2/1</t>
  </si>
  <si>
    <t>Краснояружский район, п.Красная Яруга, ул.Лозовая, 6/1</t>
  </si>
  <si>
    <t>Краснояружский район, п.Красная Яруга, ул.Лозовая, 6/2</t>
  </si>
  <si>
    <t xml:space="preserve"> Краснояружский район, п.Красная Яруга, ул.Лозовая, 6/3</t>
  </si>
  <si>
    <t xml:space="preserve"> х.Красноорловский, ул.Полевая,27а/2</t>
  </si>
  <si>
    <t xml:space="preserve"> п.Красная Ярга, ул.Энергетиков,41а/3</t>
  </si>
  <si>
    <t>Белгородская область, р-н Краснояружский, п Отрадовский,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</t>
  </si>
  <si>
    <t xml:space="preserve"> Белгородская область, р-н Краснояружский, п Отрадовский,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</t>
  </si>
  <si>
    <t xml:space="preserve"> Белгородская область, р-н Краснояружский, п Отрадовский,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</t>
  </si>
  <si>
    <t xml:space="preserve"> Белгородская область, р-н Краснояружский, п Отрадовский, примерно в 427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 кад.номер 31:12:0704001:166</t>
  </si>
  <si>
    <t xml:space="preserve"> Белгородская обл., Краснояружский район</t>
  </si>
  <si>
    <t xml:space="preserve"> п. Красная Яруга, ул. Сумская, д. 9/1</t>
  </si>
  <si>
    <t>п. Красная Яруга, ул. Сумская, д. 9/2</t>
  </si>
  <si>
    <t xml:space="preserve"> Краснояружский р-н, с. Вязовое, ул. Гребеника, 47</t>
  </si>
  <si>
    <t xml:space="preserve"> Краснояружский р-н, с. Демидовка</t>
  </si>
  <si>
    <t>Краснояружский р-н, с. Демидовка</t>
  </si>
  <si>
    <t>Белгородская обл., Краснояружский р-н, п. Красная Яруга, ул. Парковая, д.38а</t>
  </si>
  <si>
    <t xml:space="preserve"> Белгородская обл., Краснояружский р-н, с. Вязовое, ул. Советская, д.2</t>
  </si>
  <si>
    <t xml:space="preserve"> Белгородская обл., Краснояружский р-н, с. Вязовое, ул. Советская, д.2 (сарай)</t>
  </si>
  <si>
    <t>Белгородская обл., Краснояружский р-н, с. Вязовое, ул. Советская, д.2(погреб)</t>
  </si>
  <si>
    <t xml:space="preserve"> с. Колотиловка (водозаборная скважина) , адрес: Белгородская обл., Краснояружский район, вблизи с. Колотиловка</t>
  </si>
  <si>
    <t xml:space="preserve"> с. Колотиловка (станция водоочистки), адрес: Белгородская обл., Краснояружский район, вблизи с. Колотиловка</t>
  </si>
  <si>
    <t xml:space="preserve"> Белгородская обл., Краснояружский район, вблизи с. Колотиловка</t>
  </si>
  <si>
    <t xml:space="preserve"> п. Красная Яруга, ул. Юбилейная, д. 23/1</t>
  </si>
  <si>
    <t xml:space="preserve"> Белгородская обл., Краснояружский р-н, с. Надежевка, ул. Центральная, д.21</t>
  </si>
  <si>
    <t xml:space="preserve"> п.Красная Яруга, ул. Центральная, д.118</t>
  </si>
  <si>
    <t xml:space="preserve"> п.Красная Яруга, ул. Центральная, д.119</t>
  </si>
  <si>
    <t xml:space="preserve"> п.Красная Яруга, ул. Лозовая, д.13Б</t>
  </si>
  <si>
    <t xml:space="preserve"> п.Красная Яруга, ул. Лозовая, д.13В</t>
  </si>
  <si>
    <t>из земель населеного пунктов расположенный п. Красная Яруга, ул. Центральная, 73</t>
  </si>
  <si>
    <t xml:space="preserve"> из земель населеного пунктов расположенный Белгородская обл., р-н Краснояружский, п. Красная Яруга, ул. Набережная</t>
  </si>
  <si>
    <t>Белгородская область, р-н Краснояружский, п. Отрадовский, участок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</t>
  </si>
  <si>
    <t xml:space="preserve"> из земель населеного пунктов расположенный п. Красная Яруга, ул. Парковая, 38-а  </t>
  </si>
  <si>
    <t>Белгородская область, р-н Краснояружский, п. Отрадовский, участок находится примерно в 427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</t>
  </si>
  <si>
    <t xml:space="preserve"> из земель населеного пунктов расположенный  п. Красная Яруга, ул. Центральная</t>
  </si>
  <si>
    <t xml:space="preserve"> из земель населеного пунктов расположенный п. Красная Яруга, ул. Крыловка, 6</t>
  </si>
  <si>
    <t>из земель населеного пунктов расположенный п. Степное, ул. Центральная, 23</t>
  </si>
  <si>
    <t>из земель населеного пунктов расположенный с. Демидовка, ул. Школьная, 1.</t>
  </si>
  <si>
    <t xml:space="preserve"> из земель населеного пунктов расположенный  п. Красная Яруга, ул. Театральная, сооружение 2А</t>
  </si>
  <si>
    <t xml:space="preserve"> из земель населеного пунктов расположенный п. Красная Яруга, ул. Центральная, 14</t>
  </si>
  <si>
    <t xml:space="preserve"> из земель населеного пунктов расположенный  п. Красная Яруга, ул. Мира, 1</t>
  </si>
  <si>
    <t xml:space="preserve"> из земель населеного пунктов расположенный   с. Илек-Пеньковка, ул. Школьная, 27</t>
  </si>
  <si>
    <t xml:space="preserve"> из земель населеного пунктов расположенный  п. Красная Яруга, ул. Мира</t>
  </si>
  <si>
    <t>из земель населеного пунктов расположенный   п. Красная Яруга, ул. Центральная, сооружение 68</t>
  </si>
  <si>
    <t>из земель населеного пунктов расположенный   п. Красная Яруга, ул. Театральная, 7</t>
  </si>
  <si>
    <t xml:space="preserve"> из земель населеного пунктов расположенный п. Красная Яруга, ул. Театральная, 7</t>
  </si>
  <si>
    <t>из земель населеного пунктов расположенный с. Вязовое, ул. Первомайская, 43</t>
  </si>
  <si>
    <t xml:space="preserve"> из земель населеного пунктов расположенный с. Вязовое, ул. Первомайская, 43</t>
  </si>
  <si>
    <t xml:space="preserve"> из земель населеного пунктов расположенный с Графовка, ул Центральная, 31</t>
  </si>
  <si>
    <t xml:space="preserve"> из земель населеного пунктов расположенный с. Графовка, ул. Центральная, 31</t>
  </si>
  <si>
    <t>из земель населеного пунктов расположенный  с. Колотиловка, ул. Центральная, 36</t>
  </si>
  <si>
    <t xml:space="preserve"> из земель населеного пунктов расположенный   с. Колотиловка, ул. Центральная, 36</t>
  </si>
  <si>
    <t xml:space="preserve"> из земель населеного пунктов расположенный п. Быценков, ул. Молодежная, 7</t>
  </si>
  <si>
    <t>с. Вязовое, ул. Первомайская, 33</t>
  </si>
  <si>
    <t xml:space="preserve"> с. Репяховка, ул. Школьная, 9</t>
  </si>
  <si>
    <t>с. Репяховка, ул. Школьная, 9</t>
  </si>
  <si>
    <t xml:space="preserve"> с. Репяховка, ул. Литвинова, д. 2</t>
  </si>
  <si>
    <t xml:space="preserve"> с. Репяховка, ул. Литвинова, 2</t>
  </si>
  <si>
    <t xml:space="preserve"> с. Сергиевка, ул. Центральная, 4</t>
  </si>
  <si>
    <t xml:space="preserve"> с. Теребрено, ул. Новостроевка, 38</t>
  </si>
  <si>
    <t>с. Отрадовка, ул. Школьная</t>
  </si>
  <si>
    <t xml:space="preserve"> с. Отрадовка, ул. Школьная</t>
  </si>
  <si>
    <t>участок находится примерно в 1600 м на запад от ориентира Краснояружского РОВД, адрес ориентира: Белгородская обл., п. Красая Яруга, ул. Центральная, 70,</t>
  </si>
  <si>
    <t>:п.Красная Яруга, ул. Мира, 25</t>
  </si>
  <si>
    <t xml:space="preserve"> обл. Белгородская, р-н Краснояружский, п. Красная Яруга, ул. Центральная, дом 81</t>
  </si>
  <si>
    <t xml:space="preserve"> обл. Белгородская, р-н Краснояружский, п. Красная Яруга</t>
  </si>
  <si>
    <t xml:space="preserve"> Белгородская область, р-н Краснояружский, п. Красная Яруга</t>
  </si>
  <si>
    <t>обл. Белгородская, р-н Краснояружский, п. Красная Яруга,</t>
  </si>
  <si>
    <t>Установлено относительно ориентира нежилое здание, расположенного в границах участка , адрес ориентира: Белгородская обл., р-н Краснояружский, п. Красная Яруга, ул. Полевая, Владение</t>
  </si>
  <si>
    <t>обл. Белгородская, р-н Краснояружский, п. Красная Яруга</t>
  </si>
  <si>
    <t xml:space="preserve"> Участок находится примерно в 600 метрах по направлению на северо-запад от ориентира административное здание ХПП, расположенного за пределами участка, адрес ориентира: Белгородская область, Краснояружский район</t>
  </si>
  <si>
    <t xml:space="preserve"> Белгородская область, р-н Краснояружский, п. Красная Яруга, ул. Центральная, 81</t>
  </si>
  <si>
    <t>Белгородская область, р-н Краснояружский, п. Красная Яруга, ул. Центральная, 81</t>
  </si>
  <si>
    <t>Белгородская область, р-н Краснояружский, п. Красная Яруга, ул. Центральная, 81, , Площадь        3742м2</t>
  </si>
  <si>
    <t xml:space="preserve"> Белгородская область, р-н Краснояружский, с. Вязовое, ул. Гребеника, участок находится примерно в 365 метрах по направлению на северо-запад от ориентира жилой дом, расположенного за пределами участка, 13, , Площадь      8296 м2</t>
  </si>
  <si>
    <t xml:space="preserve"> Белгородская обл., Краснояружский р-н, п. Красная Яруга</t>
  </si>
  <si>
    <t xml:space="preserve"> Белгородская обл., Краснояружский р-н, с. Вязовое, ул. Гребеника, 47</t>
  </si>
  <si>
    <t>Белгородская обл., Краснояружский р-н, п. Красная Яруга</t>
  </si>
  <si>
    <t xml:space="preserve"> установлено относительно ориентира, расположенного за пределами участка. Ориентир жилой дом. Участок находится примерно в 140 м от ориентира по направлению на юго-восток. Почтовый адрес ориентира: Белгородская обл., Краснояружский р-н, с. Демидовка, ул. Молодежная, д.2</t>
  </si>
  <si>
    <t xml:space="preserve"> установлено относительно ориентира, расположенного за пределами участка. Ориентир дом. Участок находится примерно в 200 м от ориентира по направлению на юго-восток. Почтовый адрес ориентира: Белгородская обл., Краснояружский р-н, с. Демидовка, ул. Мостовая, д.12</t>
  </si>
  <si>
    <t>Белгородская обл., Краснояружский р-н, с. Вязовое, ул. Советская, д.2</t>
  </si>
  <si>
    <t>Белгородская обл.,  р-н Краснояружский,  с. Колотиловка</t>
  </si>
  <si>
    <t xml:space="preserve"> Белгородская обл.,  р-н Краснояружский,  с. Колотиловка</t>
  </si>
  <si>
    <t xml:space="preserve"> Краснояружский р-н, п. Красная Яруга, ул. Центральная, д.43</t>
  </si>
  <si>
    <t>Белгородская обл., Краснояружский р-н, п. Красная Яруга, ул. Новостроевка, 55</t>
  </si>
  <si>
    <t xml:space="preserve">  Белгородская обл., Краснояружский р-н, п. Красная Яруга, ул. Парковая, 5</t>
  </si>
  <si>
    <t>Краснояружский р-н, с.Илек-Пеньковка, ул. Центральная, 1</t>
  </si>
  <si>
    <t xml:space="preserve">  Краснояружский р-н, с.Графовка</t>
  </si>
  <si>
    <t xml:space="preserve"> Краснояружский р-н, с.Графовка</t>
  </si>
  <si>
    <t xml:space="preserve">ПОДРАЗДЕЛ 2.4. ПЕРЕЧЕНЬ ДВИЖИМЫХ ОБЪЕКТОВ, ОТНОСЯЩИХСЯ К МУНИЦИПАЛЬНОЙ КАЗНЕ ПО СОСТОЯНИЮ НА 01.01.2024 ГОДА </t>
  </si>
  <si>
    <t>Управление капитального строительства, дорог общего пользования и архитектуры администрации Краснояружского района (Семикопенко А.С.)</t>
  </si>
  <si>
    <t>2.1.</t>
  </si>
  <si>
    <t>2.7.</t>
  </si>
  <si>
    <t>Свидетельство о государственной регистрации  серия 041 №192 от 08.12.2000 Постановление №399</t>
  </si>
  <si>
    <t>ОРГН 1223100001277  (ИНН 3113002438),     02.02.2022 года</t>
  </si>
  <si>
    <t xml:space="preserve">Остаточная стоимость, 
 тыс. руб. для себя
</t>
  </si>
  <si>
    <r>
      <t>МБДОУ "Краснояружский детский сад "</t>
    </r>
    <r>
      <rPr>
        <sz val="14"/>
        <rFont val="Times New Roman"/>
        <family val="1"/>
        <charset val="204"/>
      </rPr>
      <t>Солнечный"    (Жерновая С.М.)</t>
    </r>
  </si>
  <si>
    <t>ООО "Краснояружские тепловые сети" ( Болгов И.М.) 309421, Белгородская область, пос. Красная Яруга, улица Набережная, д.103, ОГРН 1183123033026 ИНН 3113002251</t>
  </si>
  <si>
    <t>Адрес (местоположение)</t>
  </si>
  <si>
    <t>Категория</t>
  </si>
  <si>
    <t>Площадь, кв.м.</t>
  </si>
  <si>
    <t>Вид разрешенного использования</t>
  </si>
  <si>
    <t>Вид права</t>
  </si>
  <si>
    <t>Включение в перечень для МСП</t>
  </si>
  <si>
    <t>земли населенных пунктов</t>
  </si>
  <si>
    <t>земли сельскохозяйственного назначения</t>
  </si>
  <si>
    <t>для сельскохозяйственного производства</t>
  </si>
  <si>
    <t>постоянное бессрочное пользование</t>
  </si>
  <si>
    <t>Краснояружский район, п.Красная Яруга, ул. Центральная, 14</t>
  </si>
  <si>
    <t>Под административно-управленческим объектом</t>
  </si>
  <si>
    <t>казна</t>
  </si>
  <si>
    <t>Краснояружский район, п.Красная Яруга, ул. Парковая, 25</t>
  </si>
  <si>
    <t>Под земельные участки органов территориальной власти и управления</t>
  </si>
  <si>
    <t>для учебных целей</t>
  </si>
  <si>
    <t>Краснояружский район, п.Красная Яруга ул.Парковая 95</t>
  </si>
  <si>
    <t>Краснояружский район, п.Красная Яруга ул.Мира 23</t>
  </si>
  <si>
    <t>Краснояружский район, п.Быценков ул.Молодежная 7</t>
  </si>
  <si>
    <t>Земельные участки детских дошкольных учреждений Муниципальному дошкольному учреждению Сергиевский детский сад</t>
  </si>
  <si>
    <t>Краснояружский район, с.Вязовое ул.Первомайская,43</t>
  </si>
  <si>
    <t>Для иных видов использования, характерных для населенных пунктов</t>
  </si>
  <si>
    <t>Краснояружский район, с. Вязовое ул. Первомайская-31</t>
  </si>
  <si>
    <t>коммунальное обслуживание</t>
  </si>
  <si>
    <t>31:12:0502003:12</t>
  </si>
  <si>
    <t>Краснояружский район, с. Графовка. Ул. Центральная, д.31</t>
  </si>
  <si>
    <t>Краснояружский район, с. Илек-Пеньковка ул. Школьная-27</t>
  </si>
  <si>
    <t>Краснояружский район. с. Колотиловка ул. Центральная-36</t>
  </si>
  <si>
    <t>31:12:0404003:3</t>
  </si>
  <si>
    <t>Краснояружский район, п.Красная Яруга ул.Мира 1</t>
  </si>
  <si>
    <t>Краснояружский район, с.Репяховка ул.Школьная д.9</t>
  </si>
  <si>
    <t>Краснояружский район. с. Сергиевка, ул. Центральная, 4</t>
  </si>
  <si>
    <t>Краснояружский район,  с.Теребрено, ул. Новостроевка, 38</t>
  </si>
  <si>
    <t>Краснояружский район, п.Красная Яруга ул.Мира 31</t>
  </si>
  <si>
    <t>Краснояружский район, п.Красная Яруга ул.Парковая, 93</t>
  </si>
  <si>
    <t>Краснояружский район, п.Красная Яруга ул.Театральная, 7</t>
  </si>
  <si>
    <t>Краснояружский район, п.Красная Яруга ул. Мира, 1 А</t>
  </si>
  <si>
    <t>под стадион</t>
  </si>
  <si>
    <t>под земельные участки стадионов</t>
  </si>
  <si>
    <t>Краснояружский район, п. Красная Яруга, ул. Восточная, 27А</t>
  </si>
  <si>
    <t>для ведения культурно-досуговой деятельности</t>
  </si>
  <si>
    <t>Краснояружский район, п.Красная Яруга ул.Театральная д.1</t>
  </si>
  <si>
    <t>Краснояружский район, п.Прилесье ул.Полева д.2</t>
  </si>
  <si>
    <t>Под объектом культуры и искусства</t>
  </si>
  <si>
    <t>Краснояружский район, с.Сергиевка ул.Центральная д.2</t>
  </si>
  <si>
    <t>Земельные участки клубов администрации Сергиевского селького округа</t>
  </si>
  <si>
    <t>Краснояружский район, п.Быценков ул.Центральная д.1</t>
  </si>
  <si>
    <t>Для производственных нужд</t>
  </si>
  <si>
    <t xml:space="preserve">Краснояружский район, с.Отрадовка ул.Школьная </t>
  </si>
  <si>
    <t>Для образовательных целей</t>
  </si>
  <si>
    <t>Краснояружский район, х.Вязовкой ул.Трудовая д.35</t>
  </si>
  <si>
    <t>под домом культуры</t>
  </si>
  <si>
    <t>Краснояружский район, п.Отрадовский ул.Широкая д.24</t>
  </si>
  <si>
    <t>Для ведения культурно-досуговой деятельности</t>
  </si>
  <si>
    <t>Краснояружский район, с.Староселье ул.Подлесье д.24</t>
  </si>
  <si>
    <t>Для общественно-деловых целей</t>
  </si>
  <si>
    <t>Краснояружский район, Красная Яруга Театральная 1</t>
  </si>
  <si>
    <t>Краснояружский район, п.Красная Яруга ул.Юности, 25</t>
  </si>
  <si>
    <t>образование и просвещение</t>
  </si>
  <si>
    <t>Белгородская область, Краснояружский район, п.Красная Яруга ул. Юности 25</t>
  </si>
  <si>
    <t>Коммунальное обслуживание</t>
  </si>
  <si>
    <t>Белгородская область, Краснояружский район, п. Красная Яруга ул. Центральная 68</t>
  </si>
  <si>
    <t xml:space="preserve"> 31:12:0702008:210 </t>
  </si>
  <si>
    <t xml:space="preserve">для производственных целей </t>
  </si>
  <si>
    <t>участок находится примерно в 40 метрах по направлению на восток от ориентира автовокзала, расположенного в границах участка, адрес ориентира: Белгородская область, Краснояружский район, п. Красная Яруга ул. Мира</t>
  </si>
  <si>
    <t xml:space="preserve">31:12:0702013:6  </t>
  </si>
  <si>
    <t>Краснояружский район,  п. Красная Яруга, ул. Центральная, 73</t>
  </si>
  <si>
    <t>Для размещения производственных зданий</t>
  </si>
  <si>
    <t xml:space="preserve"> Белгородская обл., р-н Краснояружский, п. Красная Яруга, ул. Набережная</t>
  </si>
  <si>
    <t>Для производства металлоштамповых изделий</t>
  </si>
  <si>
    <t>аренда</t>
  </si>
  <si>
    <t>Краснояружский район,  с. Отрадовка ул. Школьная</t>
  </si>
  <si>
    <t>Для размещения коммуникаций</t>
  </si>
  <si>
    <t>Краснояружский район,  с. Вязовое ул. Первомайская, 33</t>
  </si>
  <si>
    <t>Краснояружский район,   с. Вязовое ул. Первомайская, 33</t>
  </si>
  <si>
    <t>земельный участок, меспотоложение:Белгородская область, р-н Краснояружский, п. Отрадовский, участок находится примерно в 313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1/2,</t>
  </si>
  <si>
    <t>да</t>
  </si>
  <si>
    <t>земельный участок, меспотоложение:Белгородская область, р-н Краснояружский, п. Отрадовский, участок находится примерно в 427 метрах по направлению на северо-запад от ориентира жилой дом, расположенного за пределами участка, адрес ориентира: Белгородская область, Краснояружский район, п. Отрадовский, ул.им.Гринько, 1/2</t>
  </si>
  <si>
    <t xml:space="preserve">Краснояружский район,   п. Красная Яруга, ул. Парковая, 38-а  </t>
  </si>
  <si>
    <t>Краснояружский район,    п. Красная Яруга, ул. Центральная</t>
  </si>
  <si>
    <t>Краснояружский район,   п. Красная Яруга, ул. Крыловка, 6</t>
  </si>
  <si>
    <t>Краснояружский район,   п. Степное, ул. Центральная, 23</t>
  </si>
  <si>
    <t>Краснояружский район,   с. Демидовка, ул. Школьная, 1.</t>
  </si>
  <si>
    <t>земельный участок котельной</t>
  </si>
  <si>
    <t>Краснояружский район,   п. Красная Яруга, ул. Театральная, сооружение 2А</t>
  </si>
  <si>
    <t>Краснояружский район,   п. Красная Яруга, ул. Центральная, 14</t>
  </si>
  <si>
    <t>Краснояружский район,    п. Красная Яруга, ул. Мира, 1</t>
  </si>
  <si>
    <t>Краснояружский район,    с. Илек-Пеньковка, ул. Школьная, 27</t>
  </si>
  <si>
    <t>Краснояружский район,   п. Красная Яруга, ул. Мира</t>
  </si>
  <si>
    <t>Краснояружский район,     п. Красная Яруга, ул. Центральная, сооружение 68</t>
  </si>
  <si>
    <t>Краснояружский район,     п. Красная Яруга, ул. Театральная, 7</t>
  </si>
  <si>
    <t>Краснояружский район,   п. Красная Яруга, ул. Театральная, 7</t>
  </si>
  <si>
    <t>Краснояружский район, с. Вязовое, ул. Первомайская, 43</t>
  </si>
  <si>
    <t>Краснояружский район, с Графовка, ул Центральная, 31</t>
  </si>
  <si>
    <t>Краснояружский район, с. Графовка, ул. Центральная, 31</t>
  </si>
  <si>
    <t>Краснояружский район,  с. Колотиловка, ул. Центральная, 36</t>
  </si>
  <si>
    <t>Краснояружский район, с. Колотиловка, ул. Центральная, 36</t>
  </si>
  <si>
    <t>Краснояружский район,  п. Быценков, ул. Молодежная, 7</t>
  </si>
  <si>
    <t>Краснояружский район, с. Репяховка, ул. Школьная, 9</t>
  </si>
  <si>
    <t>Краснояружский район, с. Вязовое, ул. Первомайская, 33</t>
  </si>
  <si>
    <t>Краснояружский район, с. Репяховка, ул. Литвинова, д. 2</t>
  </si>
  <si>
    <t>Краснояружский район, с. Репяховка, ул. Литвинова, 2</t>
  </si>
  <si>
    <t>Краснояружский район, с. Сергиевка, ул. Центральная, 4</t>
  </si>
  <si>
    <t>Краснояружский район, с. Теребрено, ул. Новостроевка, 38</t>
  </si>
  <si>
    <t>Краснояружский район, с. Отрадовка, ул. Школьная</t>
  </si>
  <si>
    <t>земли промышленности, энергетики, транспорта, связи</t>
  </si>
  <si>
    <t>для размещения полигонов промышленных и бытовых отходов</t>
  </si>
  <si>
    <t>Краснояружский район, п.Красная Яруга, ул. Мира, 25</t>
  </si>
  <si>
    <t>для оздоровительных целей</t>
  </si>
  <si>
    <t>земельный участок для производственных сооружений объектов промышленности</t>
  </si>
  <si>
    <t>Белгородская область, р-н Краснояружский, п. Красная Яруга</t>
  </si>
  <si>
    <t>установлено относительно ориентира нежилое здание, расположенного в границах участка , адрес ориентира: Белгородская обл., р-н Краснояружский, п. Красная Яруга, ул. Полевая, Владение</t>
  </si>
  <si>
    <t>участок находится примерно в 600 метрах по направлению на северо-запад от ориентира административное здание ХПП, расположенного за пределами участка, адрес ориентира: Белгородская область, Краснояружский район</t>
  </si>
  <si>
    <t>Для эсплуатации зданий, строений, сооружений, используемых для производства, хранения и первичной переработки сельскохозяйственной продукции.</t>
  </si>
  <si>
    <t>31:12:0701008:2</t>
  </si>
  <si>
    <t>Белгородская область, р-н Краснояружский, с. Вязовое, ул. Гребеника, участок находится примерно в 365 метрах по направлению на северо-запад от ориентира жилой дом, расположенного за пределами участка, 13,</t>
  </si>
  <si>
    <t>Для добычи глины с целью производства керамического кирпича</t>
  </si>
  <si>
    <t>Белгородская обл., Краснояружский р-н, с. Илек-Пеньковка, ул. Вокзал 4</t>
  </si>
  <si>
    <t>для ведения личного подсобного хозяйства</t>
  </si>
  <si>
    <t>Белгородская обл., п. Красная Яруга, ул. Паркова, 49</t>
  </si>
  <si>
    <t xml:space="preserve">  Белгородская обл., Краснояружский р-н, п. Красная Яруга</t>
  </si>
  <si>
    <t>земля сельскохозяйственного назначения</t>
  </si>
  <si>
    <t>Белгородская обл., Краснояружский р-н, с. Вязовое, ул. Гребеника, 47</t>
  </si>
  <si>
    <t>Для ведения личного подсобного хозяйства</t>
  </si>
  <si>
    <t>Белгородская обл., Краснояружский р-н, п. Красная Яруга, ул. Полевая, 1</t>
  </si>
  <si>
    <t>31:12:0702013:91</t>
  </si>
  <si>
    <t>Общественное управление</t>
  </si>
  <si>
    <t>под административным зданием</t>
  </si>
  <si>
    <t xml:space="preserve"> адрес: установлено относительно ориентира, расположенного за пределами участка. Ориентир жилой дом. Участок находится примерно в 140 м от ориентира по направлению на юго-восток. Почтовый адрес ориентира: Белгородская обл., Краснояружский р-н, с. Демидовка, ул. Молодежная, д.2</t>
  </si>
  <si>
    <t>для сельскохозяйственного использования</t>
  </si>
  <si>
    <t>адрес: установлено относительно ориентира, расположенного за пределами участка. Ориентир дом. Участок находится примерно в 200 м от ориентира по направлению на юго-восток. Почтовый адрес ориентира: Белгородская обл., Краснояружский р-н, с. Демидовка, ул. Мостовая, д.12</t>
  </si>
  <si>
    <t>Краснояружский р-н, п. Красная Яруга, ул. Центральная, д.43</t>
  </si>
  <si>
    <t>Для производственного назначения</t>
  </si>
  <si>
    <t xml:space="preserve">Сведения
 в отношении земельных участков, находящихся в собственности Краснояружского района
по состоянию на 01.01.2024 г. </t>
  </si>
  <si>
    <t>Краснояружский район. п.Степное, ул.Центральная 23</t>
  </si>
  <si>
    <t>Краснояружский район, п.Красная Яруга ул. Мира, 31</t>
  </si>
  <si>
    <t>спорт</t>
  </si>
  <si>
    <t>Краснояружский район,с.Илек-Пеньковка ул.Центральная д.4</t>
  </si>
  <si>
    <t>Краснояружский район,с.Вязовое ул.Первомайская д.33</t>
  </si>
  <si>
    <t>Под объекты культурно-бытового назначения</t>
  </si>
  <si>
    <t>Краснояружский район,с.Графовка ул.Центральная д.1</t>
  </si>
  <si>
    <t>Земельный участок Дома культуры</t>
  </si>
  <si>
    <t>Краснояружский район, с.Репяховка ул.Литвинова д.2</t>
  </si>
  <si>
    <t>Под библиотекой</t>
  </si>
  <si>
    <t>Белгородская область, Краснояружский район, п. Красная Яруга ул. Набережная,103</t>
  </si>
  <si>
    <t>Для производственных целей</t>
  </si>
  <si>
    <t>Белгородская область, Краснояружский район, п. Красная Яруга ул. Центральная, 8А</t>
  </si>
  <si>
    <t>земельные участки мемориального комплекса</t>
  </si>
  <si>
    <t>Целевое назначение</t>
  </si>
  <si>
    <t>Вид обременения</t>
  </si>
  <si>
    <t>социальное</t>
  </si>
  <si>
    <t>административное</t>
  </si>
  <si>
    <t>вспомогательное</t>
  </si>
  <si>
    <t xml:space="preserve">Вид объекта
</t>
  </si>
  <si>
    <t>здание теплицы назначение иное</t>
  </si>
  <si>
    <t>сооружение подвал</t>
  </si>
  <si>
    <t>здание школы</t>
  </si>
  <si>
    <t>учебное</t>
  </si>
  <si>
    <t>Сооружение уборная</t>
  </si>
  <si>
    <t xml:space="preserve">здание мастерской </t>
  </si>
  <si>
    <t xml:space="preserve">здание гаража </t>
  </si>
  <si>
    <t>учебный процесс</t>
  </si>
  <si>
    <t>сарай с полдвалом</t>
  </si>
  <si>
    <t>31:12:0502003:128</t>
  </si>
  <si>
    <t xml:space="preserve">Сарай </t>
  </si>
  <si>
    <t>Социальное</t>
  </si>
  <si>
    <t>учебно-образовательное</t>
  </si>
  <si>
    <t>теплоснабжение</t>
  </si>
  <si>
    <t>для общественного пользования</t>
  </si>
  <si>
    <t>нежилое</t>
  </si>
  <si>
    <t xml:space="preserve"> аптека</t>
  </si>
  <si>
    <t>Вспомогательное</t>
  </si>
  <si>
    <t>общественное питание</t>
  </si>
  <si>
    <t>служебное</t>
  </si>
  <si>
    <t>жилое</t>
  </si>
  <si>
    <t>Безвозмездное пользование</t>
  </si>
  <si>
    <t>служебный найм</t>
  </si>
  <si>
    <t>Часть жилого дома</t>
  </si>
  <si>
    <t>Часть здания</t>
  </si>
  <si>
    <t>полигон ТБО</t>
  </si>
  <si>
    <t>иное</t>
  </si>
  <si>
    <t xml:space="preserve">нежилое здание </t>
  </si>
  <si>
    <t>нежилое здание - мастерская</t>
  </si>
  <si>
    <t>Нежилое здание – зерновой склад</t>
  </si>
  <si>
    <t>Недвижимое имущество - Гараж</t>
  </si>
  <si>
    <t>Недвижимое имущество - Жилое здание</t>
  </si>
  <si>
    <t>Недвижимое имущество - Нежилое здание</t>
  </si>
  <si>
    <t>Служебный найм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</si>
  <si>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МУНИЦИПАЛЬНЫЙ РАЙОН «КРАСНОЯРУЖСКИЙ РАЙОН»  ЯВЛЯЕТСЯ УЧРЕДИТЕЛЕМ (УЧАСТНИКОМ),  ПО СОСТОЯНИЮ НА 01.01.2024  ГОДА</t>
  </si>
  <si>
    <t>Муниципальные учреждения</t>
  </si>
  <si>
    <t xml:space="preserve"> АКЦИИ АКЦИОНЕРНЫХ ОБЩЕСТВ</t>
  </si>
  <si>
    <t>ДОЛИ (ВКЛАДЫ) В УСТАВНЫХ (СКЛАДОЧНЫХ) КАПИТАЛАХ ХОЗЯЙСТВЕННЫХ ОБЩЕСТВ И ТОВАРИЩЕСТВ</t>
  </si>
  <si>
    <t>ПЕРЕЧЕНЬ НЕДВИЖИМЫХ ОБЪЕКТОВ, ОТНОСЯЩИХСЯ К  МУНИЦИПАЛЬНОЙ КАЗНЕ 
ПО СОСТОЯНИЮ НА 01.01.2024 ГОДА</t>
  </si>
  <si>
    <t>Малоэтажная многоквартирная жилай застройка</t>
  </si>
  <si>
    <t>Обеспечение сельскохозяйственного производства</t>
  </si>
  <si>
    <t>для ведения сельского хозяйства</t>
  </si>
  <si>
    <t>Под жилым домом</t>
  </si>
  <si>
    <t>Блокированная жилая застройка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</si>
</sst>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0.0"/>
    <numFmt numFmtId="165" formatCode="_-* #,##0.0_р_._-;\-* #,##0.0_р_._-;_-* &quot;-&quot;??_р_._-;_-@_-"/>
    <numFmt numFmtId="166" formatCode="_-* #,##0.0_р_._-;\-* #,##0.0_р_._-;_-* &quot;-&quot;?_р_._-;_-@_-"/>
    <numFmt numFmtId="167" formatCode="_-* #,##0.0000_р_._-;\-* #,##0.0000_р_._-;_-* &quot;-&quot;?_р_._-;_-@_-"/>
    <numFmt numFmtId="168" formatCode="_-* #,##0.0_р_._-;\-* #,##0.0_р_._-;_-* &quot;-&quot;_р_._-;_-@_-"/>
    <numFmt numFmtId="169" formatCode="#,##0_ ;\-#,##0\ "/>
    <numFmt numFmtId="170" formatCode="#,##0.00_ ;\-#,##0.00\ "/>
    <numFmt numFmtId="171" formatCode="_-* #,##0.0\ _₽_-;\-* #,##0.0\ _₽_-;_-* &quot;-&quot;?\ _₽_-;_-@_-"/>
    <numFmt numFmtId="172" formatCode="#\ ##0.00"/>
  </numFmts>
  <fonts count="7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56"/>
      <name val="Calibri"/>
      <family val="2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name val="PT Astra Serif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43434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.5"/>
      <name val="Times New Roman"/>
      <family val="1"/>
      <charset val="204"/>
    </font>
    <font>
      <sz val="12"/>
      <color rgb="FF292C2F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60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7" borderId="1" applyNumberFormat="0" applyAlignment="0" applyProtection="0"/>
    <xf numFmtId="0" fontId="29" fillId="20" borderId="2" applyNumberFormat="0" applyAlignment="0" applyProtection="0"/>
    <xf numFmtId="0" fontId="30" fillId="20" borderId="1" applyNumberFormat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21" borderId="7" applyNumberFormat="0" applyAlignment="0" applyProtection="0"/>
    <xf numFmtId="0" fontId="36" fillId="0" borderId="0" applyNumberFormat="0" applyFill="0" applyBorder="0" applyAlignment="0" applyProtection="0"/>
    <xf numFmtId="0" fontId="37" fillId="22" borderId="0" applyNumberFormat="0" applyBorder="0" applyAlignment="0" applyProtection="0"/>
    <xf numFmtId="0" fontId="13" fillId="0" borderId="0"/>
    <xf numFmtId="0" fontId="43" fillId="0" borderId="0"/>
    <xf numFmtId="0" fontId="44" fillId="0" borderId="0"/>
    <xf numFmtId="0" fontId="44" fillId="0" borderId="0"/>
    <xf numFmtId="0" fontId="38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26" fillId="23" borderId="8" applyNumberFormat="0" applyFont="0" applyAlignment="0" applyProtection="0"/>
    <xf numFmtId="0" fontId="40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0" borderId="6" applyNumberFormat="0" applyFill="0" applyAlignment="0" applyProtection="0"/>
    <xf numFmtId="0" fontId="1" fillId="23" borderId="8" applyNumberFormat="0" applyFont="0" applyAlignment="0" applyProtection="0"/>
  </cellStyleXfs>
  <cellXfs count="67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0" fillId="0" borderId="10" xfId="0" applyBorder="1"/>
    <xf numFmtId="0" fontId="8" fillId="0" borderId="10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/>
    <xf numFmtId="0" fontId="4" fillId="0" borderId="11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wrapText="1"/>
    </xf>
    <xf numFmtId="0" fontId="2" fillId="0" borderId="0" xfId="0" applyFont="1"/>
    <xf numFmtId="164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14" fontId="4" fillId="0" borderId="10" xfId="0" applyNumberFormat="1" applyFont="1" applyBorder="1" applyAlignment="1">
      <alignment horizontal="center" vertical="center" wrapText="1"/>
    </xf>
    <xf numFmtId="164" fontId="4" fillId="24" borderId="10" xfId="0" applyNumberFormat="1" applyFont="1" applyFill="1" applyBorder="1" applyAlignment="1">
      <alignment horizontal="center" vertical="center" wrapText="1"/>
    </xf>
    <xf numFmtId="0" fontId="4" fillId="0" borderId="15" xfId="0" applyFont="1" applyBorder="1"/>
    <xf numFmtId="164" fontId="7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7" fillId="24" borderId="10" xfId="0" applyFont="1" applyFill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left" vertical="center" wrapText="1"/>
    </xf>
    <xf numFmtId="0" fontId="0" fillId="24" borderId="0" xfId="0" applyFill="1"/>
    <xf numFmtId="49" fontId="4" fillId="0" borderId="10" xfId="0" applyNumberFormat="1" applyFont="1" applyBorder="1" applyAlignment="1">
      <alignment horizontal="center" vertical="center" wrapText="1"/>
    </xf>
    <xf numFmtId="0" fontId="11" fillId="24" borderId="10" xfId="0" applyFont="1" applyFill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2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8" fillId="0" borderId="10" xfId="0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3" fontId="4" fillId="0" borderId="10" xfId="0" applyNumberFormat="1" applyFont="1" applyBorder="1" applyAlignment="1">
      <alignment horizontal="center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11" fillId="0" borderId="10" xfId="0" applyNumberFormat="1" applyFont="1" applyBorder="1" applyAlignment="1">
      <alignment horizontal="center" vertical="center" wrapText="1"/>
    </xf>
    <xf numFmtId="166" fontId="11" fillId="0" borderId="10" xfId="0" applyNumberFormat="1" applyFont="1" applyFill="1" applyBorder="1" applyAlignment="1">
      <alignment horizontal="center" vertical="center" wrapText="1"/>
    </xf>
    <xf numFmtId="166" fontId="4" fillId="24" borderId="10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166" fontId="4" fillId="24" borderId="15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43" fontId="6" fillId="0" borderId="1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/>
    <xf numFmtId="164" fontId="6" fillId="0" borderId="10" xfId="0" applyNumberFormat="1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 wrapText="1"/>
    </xf>
    <xf numFmtId="0" fontId="17" fillId="25" borderId="0" xfId="0" applyFont="1" applyFill="1"/>
    <xf numFmtId="0" fontId="6" fillId="24" borderId="10" xfId="0" applyFont="1" applyFill="1" applyBorder="1" applyAlignment="1">
      <alignment horizontal="center" vertical="center" wrapText="1"/>
    </xf>
    <xf numFmtId="166" fontId="6" fillId="24" borderId="10" xfId="0" applyNumberFormat="1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5" fontId="6" fillId="24" borderId="10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17" fillId="25" borderId="0" xfId="0" applyNumberFormat="1" applyFont="1" applyFill="1"/>
    <xf numFmtId="0" fontId="17" fillId="24" borderId="0" xfId="0" applyFont="1" applyFill="1"/>
    <xf numFmtId="2" fontId="6" fillId="0" borderId="0" xfId="0" applyNumberFormat="1" applyFont="1" applyAlignment="1">
      <alignment horizontal="center" vertical="center"/>
    </xf>
    <xf numFmtId="167" fontId="17" fillId="0" borderId="0" xfId="0" applyNumberFormat="1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0" fontId="6" fillId="24" borderId="0" xfId="0" applyFont="1" applyFill="1" applyBorder="1" applyAlignment="1">
      <alignment horizontal="center" vertical="center" wrapText="1"/>
    </xf>
    <xf numFmtId="166" fontId="6" fillId="24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 wrapText="1"/>
    </xf>
    <xf numFmtId="166" fontId="18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 wrapText="1"/>
    </xf>
    <xf numFmtId="0" fontId="22" fillId="24" borderId="0" xfId="0" applyFont="1" applyFill="1" applyBorder="1" applyAlignment="1">
      <alignment horizontal="center" vertical="center" wrapText="1"/>
    </xf>
    <xf numFmtId="14" fontId="22" fillId="0" borderId="0" xfId="0" applyNumberFormat="1" applyFont="1" applyBorder="1" applyAlignment="1">
      <alignment horizontal="center" vertical="center" wrapText="1"/>
    </xf>
    <xf numFmtId="0" fontId="19" fillId="24" borderId="0" xfId="0" applyFont="1" applyFill="1" applyAlignment="1"/>
    <xf numFmtId="0" fontId="6" fillId="24" borderId="0" xfId="0" applyFont="1" applyFill="1" applyAlignment="1">
      <alignment wrapText="1"/>
    </xf>
    <xf numFmtId="0" fontId="17" fillId="24" borderId="0" xfId="0" applyFont="1" applyFill="1" applyAlignment="1">
      <alignment wrapText="1"/>
    </xf>
    <xf numFmtId="0" fontId="17" fillId="24" borderId="0" xfId="0" applyFont="1" applyFill="1" applyAlignment="1">
      <alignment horizontal="center" vertical="center" wrapText="1"/>
    </xf>
    <xf numFmtId="0" fontId="19" fillId="24" borderId="0" xfId="0" applyFont="1" applyFill="1"/>
    <xf numFmtId="2" fontId="17" fillId="24" borderId="0" xfId="0" applyNumberFormat="1" applyFont="1" applyFill="1"/>
    <xf numFmtId="0" fontId="6" fillId="0" borderId="10" xfId="0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/>
    </xf>
    <xf numFmtId="2" fontId="6" fillId="24" borderId="10" xfId="0" applyNumberFormat="1" applyFont="1" applyFill="1" applyBorder="1" applyAlignment="1">
      <alignment horizontal="center" vertical="center" wrapText="1"/>
    </xf>
    <xf numFmtId="2" fontId="6" fillId="24" borderId="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2" fontId="22" fillId="0" borderId="0" xfId="0" applyNumberFormat="1" applyFont="1" applyBorder="1" applyAlignment="1">
      <alignment horizontal="center" vertical="center" wrapText="1"/>
    </xf>
    <xf numFmtId="2" fontId="22" fillId="24" borderId="0" xfId="0" applyNumberFormat="1" applyFont="1" applyFill="1" applyBorder="1" applyAlignment="1">
      <alignment horizontal="center" vertical="center" wrapText="1"/>
    </xf>
    <xf numFmtId="2" fontId="22" fillId="0" borderId="0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2" fontId="6" fillId="25" borderId="10" xfId="0" applyNumberFormat="1" applyFont="1" applyFill="1" applyBorder="1" applyAlignment="1">
      <alignment horizontal="center" vertical="center" wrapText="1"/>
    </xf>
    <xf numFmtId="14" fontId="6" fillId="24" borderId="1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17" fillId="24" borderId="0" xfId="0" applyFont="1" applyFill="1" applyBorder="1"/>
    <xf numFmtId="2" fontId="17" fillId="24" borderId="0" xfId="0" applyNumberFormat="1" applyFont="1" applyFill="1" applyBorder="1"/>
    <xf numFmtId="0" fontId="17" fillId="0" borderId="0" xfId="0" applyFont="1" applyBorder="1"/>
    <xf numFmtId="2" fontId="17" fillId="0" borderId="0" xfId="0" applyNumberFormat="1" applyFont="1" applyBorder="1"/>
    <xf numFmtId="0" fontId="17" fillId="24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3" fillId="0" borderId="0" xfId="0" applyFont="1"/>
    <xf numFmtId="0" fontId="7" fillId="0" borderId="10" xfId="0" applyFont="1" applyBorder="1" applyAlignment="1">
      <alignment horizontal="center" vertical="center" wrapText="1"/>
    </xf>
    <xf numFmtId="0" fontId="6" fillId="26" borderId="10" xfId="0" applyFont="1" applyFill="1" applyBorder="1" applyAlignment="1">
      <alignment horizontal="center" vertical="center" wrapText="1"/>
    </xf>
    <xf numFmtId="2" fontId="6" fillId="26" borderId="10" xfId="0" applyNumberFormat="1" applyFont="1" applyFill="1" applyBorder="1" applyAlignment="1">
      <alignment horizontal="center" vertical="center" wrapText="1"/>
    </xf>
    <xf numFmtId="2" fontId="6" fillId="27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6" fillId="27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28" borderId="10" xfId="0" applyFont="1" applyFill="1" applyBorder="1" applyAlignment="1">
      <alignment horizontal="center" vertical="center" wrapText="1"/>
    </xf>
    <xf numFmtId="0" fontId="6" fillId="29" borderId="10" xfId="0" applyFont="1" applyFill="1" applyBorder="1" applyAlignment="1">
      <alignment horizontal="center" vertical="center" wrapText="1"/>
    </xf>
    <xf numFmtId="164" fontId="6" fillId="24" borderId="10" xfId="0" applyNumberFormat="1" applyFont="1" applyFill="1" applyBorder="1" applyAlignment="1">
      <alignment horizontal="center" vertical="center" wrapText="1"/>
    </xf>
    <xf numFmtId="0" fontId="6" fillId="25" borderId="10" xfId="0" applyFont="1" applyFill="1" applyBorder="1" applyAlignment="1">
      <alignment horizontal="center" vertical="center" wrapText="1"/>
    </xf>
    <xf numFmtId="0" fontId="6" fillId="30" borderId="10" xfId="0" applyFont="1" applyFill="1" applyBorder="1" applyAlignment="1">
      <alignment horizontal="center" vertical="center" wrapText="1"/>
    </xf>
    <xf numFmtId="0" fontId="6" fillId="31" borderId="10" xfId="0" applyFont="1" applyFill="1" applyBorder="1" applyAlignment="1">
      <alignment horizontal="center" vertical="center" wrapText="1"/>
    </xf>
    <xf numFmtId="2" fontId="6" fillId="30" borderId="10" xfId="0" applyNumberFormat="1" applyFont="1" applyFill="1" applyBorder="1" applyAlignment="1">
      <alignment horizontal="center" vertical="center" wrapText="1"/>
    </xf>
    <xf numFmtId="14" fontId="6" fillId="30" borderId="10" xfId="0" applyNumberFormat="1" applyFont="1" applyFill="1" applyBorder="1" applyAlignment="1">
      <alignment horizontal="center" vertical="center" wrapText="1"/>
    </xf>
    <xf numFmtId="165" fontId="6" fillId="30" borderId="10" xfId="0" applyNumberFormat="1" applyFont="1" applyFill="1" applyBorder="1" applyAlignment="1">
      <alignment horizontal="center" vertical="center" wrapText="1"/>
    </xf>
    <xf numFmtId="0" fontId="17" fillId="30" borderId="0" xfId="0" applyFont="1" applyFill="1"/>
    <xf numFmtId="2" fontId="17" fillId="30" borderId="0" xfId="0" applyNumberFormat="1" applyFont="1" applyFill="1"/>
    <xf numFmtId="0" fontId="2" fillId="24" borderId="0" xfId="0" applyFont="1" applyFill="1"/>
    <xf numFmtId="0" fontId="0" fillId="24" borderId="0" xfId="0" applyFill="1" applyBorder="1"/>
    <xf numFmtId="0" fontId="3" fillId="0" borderId="10" xfId="0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0" fontId="2" fillId="24" borderId="0" xfId="0" applyFont="1" applyFill="1" applyAlignment="1"/>
    <xf numFmtId="0" fontId="3" fillId="24" borderId="0" xfId="0" applyFont="1" applyFill="1" applyAlignment="1">
      <alignment wrapText="1"/>
    </xf>
    <xf numFmtId="0" fontId="0" fillId="24" borderId="0" xfId="0" applyFill="1" applyAlignment="1">
      <alignment wrapText="1"/>
    </xf>
    <xf numFmtId="0" fontId="2" fillId="24" borderId="0" xfId="0" applyFont="1" applyFill="1" applyAlignment="1">
      <alignment wrapText="1"/>
    </xf>
    <xf numFmtId="0" fontId="9" fillId="24" borderId="0" xfId="0" applyFont="1" applyFill="1" applyAlignment="1">
      <alignment vertical="center"/>
    </xf>
    <xf numFmtId="14" fontId="3" fillId="0" borderId="10" xfId="0" applyNumberFormat="1" applyFont="1" applyBorder="1" applyAlignment="1">
      <alignment horizontal="center" vertical="center" wrapText="1"/>
    </xf>
    <xf numFmtId="0" fontId="4" fillId="24" borderId="10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0" fillId="24" borderId="0" xfId="0" applyFont="1" applyFill="1"/>
    <xf numFmtId="166" fontId="18" fillId="0" borderId="10" xfId="0" applyNumberFormat="1" applyFont="1" applyBorder="1" applyAlignment="1">
      <alignment horizontal="center" vertical="center"/>
    </xf>
    <xf numFmtId="166" fontId="3" fillId="24" borderId="10" xfId="0" applyNumberFormat="1" applyFont="1" applyFill="1" applyBorder="1" applyAlignment="1">
      <alignment horizontal="center" vertical="center" wrapText="1"/>
    </xf>
    <xf numFmtId="166" fontId="3" fillId="0" borderId="10" xfId="0" applyNumberFormat="1" applyFont="1" applyBorder="1" applyAlignment="1">
      <alignment horizontal="center" vertical="center" wrapText="1"/>
    </xf>
    <xf numFmtId="166" fontId="5" fillId="0" borderId="10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24" borderId="0" xfId="0" applyFont="1" applyFill="1" applyBorder="1"/>
    <xf numFmtId="0" fontId="0" fillId="24" borderId="0" xfId="0" applyFont="1" applyFill="1" applyBorder="1"/>
    <xf numFmtId="0" fontId="3" fillId="0" borderId="10" xfId="0" applyFont="1" applyBorder="1" applyAlignment="1">
      <alignment horizontal="center" vertical="top" wrapText="1"/>
    </xf>
    <xf numFmtId="166" fontId="5" fillId="32" borderId="15" xfId="0" applyNumberFormat="1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vertical="center"/>
    </xf>
    <xf numFmtId="0" fontId="4" fillId="24" borderId="0" xfId="0" applyFont="1" applyFill="1" applyBorder="1" applyAlignment="1">
      <alignment vertical="center"/>
    </xf>
    <xf numFmtId="164" fontId="5" fillId="32" borderId="10" xfId="0" applyNumberFormat="1" applyFont="1" applyFill="1" applyBorder="1" applyAlignment="1">
      <alignment horizontal="center" vertical="center" wrapText="1"/>
    </xf>
    <xf numFmtId="166" fontId="5" fillId="27" borderId="10" xfId="0" applyNumberFormat="1" applyFont="1" applyFill="1" applyBorder="1" applyAlignment="1">
      <alignment horizontal="center" vertical="center"/>
    </xf>
    <xf numFmtId="0" fontId="5" fillId="27" borderId="10" xfId="0" applyFont="1" applyFill="1" applyBorder="1" applyAlignment="1">
      <alignment horizontal="right" vertical="center"/>
    </xf>
    <xf numFmtId="0" fontId="4" fillId="32" borderId="0" xfId="0" applyFont="1" applyFill="1" applyBorder="1"/>
    <xf numFmtId="166" fontId="4" fillId="32" borderId="0" xfId="0" applyNumberFormat="1" applyFont="1" applyFill="1" applyBorder="1"/>
    <xf numFmtId="164" fontId="5" fillId="27" borderId="10" xfId="0" applyNumberFormat="1" applyFont="1" applyFill="1" applyBorder="1" applyAlignment="1">
      <alignment horizontal="center" vertical="center" wrapText="1"/>
    </xf>
    <xf numFmtId="166" fontId="5" fillId="27" borderId="10" xfId="0" applyNumberFormat="1" applyFont="1" applyFill="1" applyBorder="1" applyAlignment="1">
      <alignment horizontal="center" vertical="center" wrapText="1"/>
    </xf>
    <xf numFmtId="164" fontId="5" fillId="24" borderId="10" xfId="0" applyNumberFormat="1" applyFont="1" applyFill="1" applyBorder="1" applyAlignment="1">
      <alignment horizontal="center" vertical="center" wrapText="1"/>
    </xf>
    <xf numFmtId="165" fontId="5" fillId="32" borderId="10" xfId="0" applyNumberFormat="1" applyFont="1" applyFill="1" applyBorder="1" applyAlignment="1">
      <alignment vertical="center" wrapText="1"/>
    </xf>
    <xf numFmtId="0" fontId="5" fillId="32" borderId="10" xfId="0" applyFont="1" applyFill="1" applyBorder="1" applyAlignment="1">
      <alignment horizontal="right" vertical="center" wrapText="1"/>
    </xf>
    <xf numFmtId="166" fontId="5" fillId="32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4" borderId="10" xfId="0" applyFont="1" applyFill="1" applyBorder="1" applyAlignment="1">
      <alignment horizontal="center" vertical="center" wrapText="1"/>
    </xf>
    <xf numFmtId="166" fontId="21" fillId="0" borderId="10" xfId="0" applyNumberFormat="1" applyFont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166" fontId="18" fillId="32" borderId="15" xfId="0" applyNumberFormat="1" applyFont="1" applyFill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0" fontId="6" fillId="0" borderId="15" xfId="0" applyFont="1" applyBorder="1"/>
    <xf numFmtId="0" fontId="6" fillId="24" borderId="10" xfId="0" applyFont="1" applyFill="1" applyBorder="1" applyAlignment="1">
      <alignment horizontal="center"/>
    </xf>
    <xf numFmtId="0" fontId="6" fillId="0" borderId="15" xfId="0" applyFont="1" applyBorder="1" applyAlignment="1">
      <alignment horizontal="left" vertical="center" wrapText="1"/>
    </xf>
    <xf numFmtId="0" fontId="6" fillId="24" borderId="15" xfId="0" applyFont="1" applyFill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/>
    </xf>
    <xf numFmtId="0" fontId="6" fillId="24" borderId="15" xfId="0" applyFont="1" applyFill="1" applyBorder="1" applyAlignment="1">
      <alignment horizontal="left" vertical="center" wrapText="1"/>
    </xf>
    <xf numFmtId="0" fontId="18" fillId="24" borderId="10" xfId="0" applyFont="1" applyFill="1" applyBorder="1" applyAlignment="1">
      <alignment horizontal="center"/>
    </xf>
    <xf numFmtId="166" fontId="18" fillId="24" borderId="10" xfId="0" applyNumberFormat="1" applyFont="1" applyFill="1" applyBorder="1" applyAlignment="1">
      <alignment horizontal="center"/>
    </xf>
    <xf numFmtId="0" fontId="18" fillId="24" borderId="18" xfId="0" applyFont="1" applyFill="1" applyBorder="1" applyAlignment="1">
      <alignment horizontal="center"/>
    </xf>
    <xf numFmtId="0" fontId="18" fillId="24" borderId="16" xfId="0" applyFont="1" applyFill="1" applyBorder="1" applyAlignment="1">
      <alignment horizontal="center"/>
    </xf>
    <xf numFmtId="166" fontId="18" fillId="24" borderId="16" xfId="0" applyNumberFormat="1" applyFont="1" applyFill="1" applyBorder="1" applyAlignment="1">
      <alignment horizontal="center"/>
    </xf>
    <xf numFmtId="166" fontId="18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8" fillId="24" borderId="0" xfId="0" applyFont="1" applyFill="1" applyBorder="1" applyAlignment="1">
      <alignment vertical="center"/>
    </xf>
    <xf numFmtId="0" fontId="6" fillId="24" borderId="0" xfId="0" applyFont="1" applyFill="1" applyBorder="1" applyAlignment="1">
      <alignment vertical="center"/>
    </xf>
    <xf numFmtId="0" fontId="19" fillId="0" borderId="0" xfId="0" applyFont="1" applyBorder="1"/>
    <xf numFmtId="0" fontId="18" fillId="24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4" borderId="0" xfId="0" applyFont="1" applyFill="1" applyBorder="1" applyAlignment="1">
      <alignment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166" fontId="18" fillId="0" borderId="15" xfId="0" applyNumberFormat="1" applyFont="1" applyBorder="1" applyAlignment="1">
      <alignment horizontal="center" vertical="center" wrapText="1"/>
    </xf>
    <xf numFmtId="0" fontId="18" fillId="24" borderId="0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166" fontId="22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2" xfId="0" applyFont="1" applyBorder="1"/>
    <xf numFmtId="49" fontId="6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166" fontId="18" fillId="32" borderId="10" xfId="0" applyNumberFormat="1" applyFont="1" applyFill="1" applyBorder="1" applyAlignment="1">
      <alignment horizontal="center" vertical="center" wrapText="1"/>
    </xf>
    <xf numFmtId="166" fontId="18" fillId="32" borderId="15" xfId="0" applyNumberFormat="1" applyFont="1" applyFill="1" applyBorder="1" applyAlignment="1">
      <alignment horizontal="center" vertical="center" wrapText="1"/>
    </xf>
    <xf numFmtId="166" fontId="18" fillId="32" borderId="10" xfId="0" applyNumberFormat="1" applyFont="1" applyFill="1" applyBorder="1" applyAlignment="1">
      <alignment horizontal="center" vertical="center"/>
    </xf>
    <xf numFmtId="166" fontId="18" fillId="32" borderId="10" xfId="0" applyNumberFormat="1" applyFont="1" applyFill="1" applyBorder="1" applyAlignment="1">
      <alignment horizontal="center"/>
    </xf>
    <xf numFmtId="166" fontId="18" fillId="24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14" fontId="6" fillId="25" borderId="10" xfId="0" applyNumberFormat="1" applyFont="1" applyFill="1" applyBorder="1" applyAlignment="1">
      <alignment horizontal="center" vertical="center" wrapText="1"/>
    </xf>
    <xf numFmtId="165" fontId="6" fillId="25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6" fontId="4" fillId="0" borderId="19" xfId="0" applyNumberFormat="1" applyFont="1" applyBorder="1" applyAlignment="1">
      <alignment horizontal="center" vertical="center" wrapText="1"/>
    </xf>
    <xf numFmtId="0" fontId="3" fillId="24" borderId="0" xfId="0" applyFont="1" applyFill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justify" vertical="center"/>
    </xf>
    <xf numFmtId="2" fontId="5" fillId="0" borderId="10" xfId="0" applyNumberFormat="1" applyFont="1" applyFill="1" applyBorder="1" applyAlignment="1">
      <alignment horizontal="center" vertical="center" wrapText="1"/>
    </xf>
    <xf numFmtId="14" fontId="15" fillId="0" borderId="1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 wrapText="1"/>
    </xf>
    <xf numFmtId="168" fontId="4" fillId="35" borderId="0" xfId="0" applyNumberFormat="1" applyFont="1" applyFill="1" applyAlignment="1">
      <alignment horizontal="center" vertical="center" wrapText="1"/>
    </xf>
    <xf numFmtId="43" fontId="4" fillId="35" borderId="0" xfId="0" applyNumberFormat="1" applyFont="1" applyFill="1" applyAlignment="1">
      <alignment horizontal="center" vertical="center" wrapText="1"/>
    </xf>
    <xf numFmtId="168" fontId="4" fillId="35" borderId="10" xfId="0" applyNumberFormat="1" applyFont="1" applyFill="1" applyBorder="1" applyAlignment="1">
      <alignment horizontal="center" vertical="center" wrapText="1"/>
    </xf>
    <xf numFmtId="0" fontId="5" fillId="35" borderId="0" xfId="0" applyFont="1" applyFill="1" applyAlignment="1">
      <alignment horizontal="center" vertical="center" wrapText="1"/>
    </xf>
    <xf numFmtId="0" fontId="4" fillId="35" borderId="0" xfId="0" applyNumberFormat="1" applyFont="1" applyFill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50" fillId="35" borderId="10" xfId="0" applyFont="1" applyFill="1" applyBorder="1" applyAlignment="1">
      <alignment horizontal="center" vertical="center" wrapText="1"/>
    </xf>
    <xf numFmtId="43" fontId="50" fillId="35" borderId="10" xfId="0" applyNumberFormat="1" applyFont="1" applyFill="1" applyBorder="1" applyAlignment="1">
      <alignment horizontal="center" vertical="center" wrapText="1"/>
    </xf>
    <xf numFmtId="0" fontId="11" fillId="35" borderId="10" xfId="0" applyFont="1" applyFill="1" applyBorder="1" applyAlignment="1">
      <alignment horizontal="center" vertical="center" wrapText="1"/>
    </xf>
    <xf numFmtId="0" fontId="4" fillId="35" borderId="0" xfId="0" applyFont="1" applyFill="1" applyAlignment="1">
      <alignment horizontal="center" vertical="center"/>
    </xf>
    <xf numFmtId="14" fontId="11" fillId="35" borderId="10" xfId="0" applyNumberFormat="1" applyFont="1" applyFill="1" applyBorder="1" applyAlignment="1">
      <alignment horizontal="center" vertical="center" wrapText="1"/>
    </xf>
    <xf numFmtId="0" fontId="5" fillId="35" borderId="17" xfId="0" applyFont="1" applyFill="1" applyBorder="1" applyAlignment="1">
      <alignment vertical="center" wrapText="1"/>
    </xf>
    <xf numFmtId="0" fontId="5" fillId="35" borderId="12" xfId="0" applyFont="1" applyFill="1" applyBorder="1" applyAlignment="1">
      <alignment vertical="center" wrapText="1"/>
    </xf>
    <xf numFmtId="0" fontId="12" fillId="35" borderId="10" xfId="0" applyFont="1" applyFill="1" applyBorder="1" applyAlignment="1">
      <alignment horizontal="center" vertical="center"/>
    </xf>
    <xf numFmtId="0" fontId="15" fillId="35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 wrapText="1"/>
    </xf>
    <xf numFmtId="2" fontId="4" fillId="35" borderId="10" xfId="0" applyNumberFormat="1" applyFont="1" applyFill="1" applyBorder="1" applyAlignment="1">
      <alignment horizontal="center" vertical="center" wrapText="1"/>
    </xf>
    <xf numFmtId="0" fontId="4" fillId="35" borderId="10" xfId="0" applyNumberFormat="1" applyFont="1" applyFill="1" applyBorder="1" applyAlignment="1">
      <alignment horizontal="center" vertical="center" wrapText="1"/>
    </xf>
    <xf numFmtId="0" fontId="11" fillId="35" borderId="10" xfId="0" applyNumberFormat="1" applyFont="1" applyFill="1" applyBorder="1" applyAlignment="1">
      <alignment horizontal="center" vertical="center" wrapText="1"/>
    </xf>
    <xf numFmtId="0" fontId="50" fillId="35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9" fillId="0" borderId="10" xfId="0" applyNumberFormat="1" applyFont="1" applyFill="1" applyBorder="1" applyAlignment="1">
      <alignment horizontal="center" vertical="center"/>
    </xf>
    <xf numFmtId="0" fontId="49" fillId="35" borderId="10" xfId="0" applyFont="1" applyFill="1" applyBorder="1" applyAlignment="1">
      <alignment horizontal="center" vertical="center" wrapText="1"/>
    </xf>
    <xf numFmtId="0" fontId="4" fillId="35" borderId="0" xfId="0" applyFont="1" applyFill="1" applyAlignment="1">
      <alignment horizontal="center" vertical="center" wrapText="1"/>
    </xf>
    <xf numFmtId="0" fontId="4" fillId="35" borderId="10" xfId="0" applyFont="1" applyFill="1" applyBorder="1" applyAlignment="1">
      <alignment horizontal="center" vertical="center" wrapText="1"/>
    </xf>
    <xf numFmtId="2" fontId="11" fillId="35" borderId="10" xfId="0" applyNumberFormat="1" applyFont="1" applyFill="1" applyBorder="1" applyAlignment="1">
      <alignment horizontal="center" vertical="center" wrapText="1"/>
    </xf>
    <xf numFmtId="2" fontId="15" fillId="35" borderId="10" xfId="0" applyNumberFormat="1" applyFont="1" applyFill="1" applyBorder="1" applyAlignment="1">
      <alignment horizontal="center" vertical="center" wrapText="1"/>
    </xf>
    <xf numFmtId="2" fontId="3" fillId="35" borderId="10" xfId="0" applyNumberFormat="1" applyFont="1" applyFill="1" applyBorder="1" applyAlignment="1">
      <alignment horizontal="center" vertical="center" wrapText="1"/>
    </xf>
    <xf numFmtId="2" fontId="50" fillId="35" borderId="10" xfId="0" applyNumberFormat="1" applyFont="1" applyFill="1" applyBorder="1" applyAlignment="1">
      <alignment horizontal="center" vertical="center" wrapText="1"/>
    </xf>
    <xf numFmtId="0" fontId="3" fillId="35" borderId="10" xfId="0" applyFont="1" applyFill="1" applyBorder="1" applyAlignment="1">
      <alignment horizontal="center" vertical="center" wrapText="1"/>
    </xf>
    <xf numFmtId="43" fontId="11" fillId="35" borderId="10" xfId="0" applyNumberFormat="1" applyFont="1" applyFill="1" applyBorder="1" applyAlignment="1">
      <alignment horizontal="center" vertical="center" wrapText="1"/>
    </xf>
    <xf numFmtId="165" fontId="4" fillId="35" borderId="10" xfId="0" applyNumberFormat="1" applyFont="1" applyFill="1" applyBorder="1" applyAlignment="1">
      <alignment horizontal="center" vertical="center" wrapText="1"/>
    </xf>
    <xf numFmtId="2" fontId="4" fillId="35" borderId="0" xfId="0" applyNumberFormat="1" applyFont="1" applyFill="1" applyAlignment="1">
      <alignment horizontal="center" vertical="center" wrapText="1"/>
    </xf>
    <xf numFmtId="0" fontId="49" fillId="35" borderId="10" xfId="0" applyNumberFormat="1" applyFont="1" applyFill="1" applyBorder="1" applyAlignment="1">
      <alignment horizontal="center" vertical="center" wrapText="1"/>
    </xf>
    <xf numFmtId="0" fontId="4" fillId="35" borderId="14" xfId="0" applyFont="1" applyFill="1" applyBorder="1" applyAlignment="1">
      <alignment horizontal="center" vertical="center" wrapText="1"/>
    </xf>
    <xf numFmtId="2" fontId="51" fillId="35" borderId="10" xfId="0" applyNumberFormat="1" applyFont="1" applyFill="1" applyBorder="1" applyAlignment="1">
      <alignment horizontal="center" vertical="center" wrapText="1"/>
    </xf>
    <xf numFmtId="2" fontId="49" fillId="35" borderId="10" xfId="0" applyNumberFormat="1" applyFont="1" applyFill="1" applyBorder="1" applyAlignment="1">
      <alignment horizontal="center" vertical="center" wrapText="1"/>
    </xf>
    <xf numFmtId="0" fontId="4" fillId="35" borderId="17" xfId="0" applyFont="1" applyFill="1" applyBorder="1" applyAlignment="1">
      <alignment horizontal="center" vertical="center" wrapText="1"/>
    </xf>
    <xf numFmtId="14" fontId="15" fillId="35" borderId="10" xfId="0" applyNumberFormat="1" applyFont="1" applyFill="1" applyBorder="1" applyAlignment="1">
      <alignment horizontal="center" vertical="center" wrapText="1"/>
    </xf>
    <xf numFmtId="0" fontId="5" fillId="35" borderId="0" xfId="0" applyNumberFormat="1" applyFont="1" applyFill="1" applyAlignment="1">
      <alignment horizontal="center" vertical="center" wrapText="1"/>
    </xf>
    <xf numFmtId="0" fontId="56" fillId="35" borderId="10" xfId="0" applyFont="1" applyFill="1" applyBorder="1" applyAlignment="1">
      <alignment horizontal="center" vertical="center" wrapText="1"/>
    </xf>
    <xf numFmtId="2" fontId="12" fillId="35" borderId="10" xfId="0" applyNumberFormat="1" applyFont="1" applyFill="1" applyBorder="1" applyAlignment="1">
      <alignment horizontal="center" vertical="center" wrapText="1"/>
    </xf>
    <xf numFmtId="0" fontId="11" fillId="35" borderId="0" xfId="0" applyFont="1" applyFill="1" applyAlignment="1">
      <alignment horizontal="center" vertical="center" wrapText="1"/>
    </xf>
    <xf numFmtId="0" fontId="57" fillId="35" borderId="10" xfId="0" applyNumberFormat="1" applyFont="1" applyFill="1" applyBorder="1" applyAlignment="1">
      <alignment horizontal="center" vertical="center" wrapText="1"/>
    </xf>
    <xf numFmtId="0" fontId="57" fillId="35" borderId="10" xfId="0" applyNumberFormat="1" applyFont="1" applyFill="1" applyBorder="1" applyAlignment="1">
      <alignment horizontal="right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11" fillId="35" borderId="10" xfId="39" applyNumberFormat="1" applyFont="1" applyFill="1" applyBorder="1" applyAlignment="1">
      <alignment horizontal="center" vertical="center" wrapText="1"/>
    </xf>
    <xf numFmtId="43" fontId="52" fillId="35" borderId="10" xfId="0" applyNumberFormat="1" applyFont="1" applyFill="1" applyBorder="1" applyAlignment="1">
      <alignment horizontal="center" vertical="center" wrapText="1"/>
    </xf>
    <xf numFmtId="0" fontId="11" fillId="35" borderId="10" xfId="38" applyNumberFormat="1" applyFont="1" applyFill="1" applyBorder="1" applyAlignment="1">
      <alignment horizontal="center" vertical="center" wrapText="1"/>
    </xf>
    <xf numFmtId="0" fontId="5" fillId="35" borderId="17" xfId="0" applyFont="1" applyFill="1" applyBorder="1" applyAlignment="1">
      <alignment vertical="center"/>
    </xf>
    <xf numFmtId="0" fontId="5" fillId="35" borderId="0" xfId="0" applyFont="1" applyFill="1" applyBorder="1" applyAlignment="1">
      <alignment vertical="center"/>
    </xf>
    <xf numFmtId="0" fontId="0" fillId="35" borderId="0" xfId="0" applyFill="1" applyBorder="1" applyAlignment="1"/>
    <xf numFmtId="0" fontId="50" fillId="0" borderId="0" xfId="0" applyFont="1" applyFill="1"/>
    <xf numFmtId="49" fontId="11" fillId="35" borderId="10" xfId="0" applyNumberFormat="1" applyFont="1" applyFill="1" applyBorder="1" applyAlignment="1">
      <alignment horizontal="center" vertical="center" wrapText="1"/>
    </xf>
    <xf numFmtId="0" fontId="4" fillId="35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 vertical="center" wrapText="1"/>
    </xf>
    <xf numFmtId="2" fontId="55" fillId="0" borderId="10" xfId="0" applyNumberFormat="1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 wrapText="1"/>
    </xf>
    <xf numFmtId="2" fontId="52" fillId="0" borderId="10" xfId="0" applyNumberFormat="1" applyFont="1" applyFill="1" applyBorder="1" applyAlignment="1">
      <alignment horizontal="center" vertical="center"/>
    </xf>
    <xf numFmtId="14" fontId="4" fillId="0" borderId="22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4" fontId="52" fillId="0" borderId="0" xfId="0" applyNumberFormat="1" applyFont="1" applyFill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4" fontId="4" fillId="0" borderId="23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2" fontId="11" fillId="0" borderId="15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2" fontId="49" fillId="0" borderId="10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4" fontId="11" fillId="0" borderId="10" xfId="0" applyNumberFormat="1" applyFont="1" applyFill="1" applyBorder="1" applyAlignment="1">
      <alignment horizontal="center" vertical="center" wrapText="1"/>
    </xf>
    <xf numFmtId="0" fontId="50" fillId="0" borderId="10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2" fontId="59" fillId="0" borderId="0" xfId="0" applyNumberFormat="1" applyFont="1" applyFill="1" applyAlignment="1">
      <alignment horizontal="center" vertical="center"/>
    </xf>
    <xf numFmtId="2" fontId="59" fillId="0" borderId="10" xfId="0" applyNumberFormat="1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 wrapText="1"/>
    </xf>
    <xf numFmtId="2" fontId="59" fillId="0" borderId="10" xfId="0" applyNumberFormat="1" applyFont="1" applyFill="1" applyBorder="1" applyAlignment="1">
      <alignment horizontal="center" vertical="center" wrapText="1"/>
    </xf>
    <xf numFmtId="0" fontId="49" fillId="0" borderId="15" xfId="0" applyFont="1" applyFill="1" applyBorder="1" applyAlignment="1">
      <alignment horizontal="center" vertical="center" wrapText="1"/>
    </xf>
    <xf numFmtId="0" fontId="59" fillId="0" borderId="10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2" fontId="50" fillId="0" borderId="10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 wrapText="1"/>
    </xf>
    <xf numFmtId="0" fontId="52" fillId="0" borderId="0" xfId="0" applyNumberFormat="1" applyFont="1" applyFill="1" applyAlignment="1">
      <alignment horizontal="center" vertical="center" wrapText="1"/>
    </xf>
    <xf numFmtId="0" fontId="52" fillId="0" borderId="10" xfId="0" applyNumberFormat="1" applyFont="1" applyFill="1" applyBorder="1" applyAlignment="1">
      <alignment horizontal="center" vertical="center" wrapText="1"/>
    </xf>
    <xf numFmtId="0" fontId="4" fillId="0" borderId="26" xfId="0" applyNumberFormat="1" applyFont="1" applyFill="1" applyBorder="1" applyAlignment="1">
      <alignment horizontal="center" vertical="center" wrapText="1"/>
    </xf>
    <xf numFmtId="0" fontId="50" fillId="0" borderId="10" xfId="0" applyNumberFormat="1" applyFont="1" applyFill="1" applyBorder="1" applyAlignment="1">
      <alignment horizontal="center" vertical="center" wrapText="1"/>
    </xf>
    <xf numFmtId="0" fontId="50" fillId="0" borderId="0" xfId="0" applyNumberFormat="1" applyFont="1" applyFill="1" applyAlignment="1">
      <alignment horizontal="center" vertical="center" wrapText="1"/>
    </xf>
    <xf numFmtId="2" fontId="49" fillId="0" borderId="1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51" fillId="0" borderId="11" xfId="0" applyNumberFormat="1" applyFont="1" applyFill="1" applyBorder="1" applyAlignment="1">
      <alignment horizontal="center" vertical="center" wrapText="1"/>
    </xf>
    <xf numFmtId="0" fontId="50" fillId="0" borderId="10" xfId="0" applyNumberFormat="1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0" fontId="49" fillId="0" borderId="15" xfId="0" applyNumberFormat="1" applyFont="1" applyFill="1" applyBorder="1" applyAlignment="1">
      <alignment horizontal="center" vertical="center" wrapText="1"/>
    </xf>
    <xf numFmtId="0" fontId="51" fillId="0" borderId="1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0" fillId="0" borderId="0" xfId="0" applyFont="1" applyFill="1" applyBorder="1"/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34" borderId="0" xfId="0" applyNumberFormat="1" applyFont="1" applyFill="1" applyAlignment="1">
      <alignment horizontal="center" vertical="center"/>
    </xf>
    <xf numFmtId="0" fontId="11" fillId="35" borderId="0" xfId="0" applyFont="1" applyFill="1"/>
    <xf numFmtId="2" fontId="11" fillId="35" borderId="10" xfId="0" applyNumberFormat="1" applyFont="1" applyFill="1" applyBorder="1" applyAlignment="1">
      <alignment horizontal="center" vertical="center"/>
    </xf>
    <xf numFmtId="0" fontId="11" fillId="35" borderId="15" xfId="0" applyFont="1" applyFill="1" applyBorder="1" applyAlignment="1">
      <alignment horizontal="center" vertical="center" wrapText="1"/>
    </xf>
    <xf numFmtId="0" fontId="15" fillId="35" borderId="10" xfId="0" applyFont="1" applyFill="1" applyBorder="1" applyAlignment="1">
      <alignment horizontal="center" vertical="center"/>
    </xf>
    <xf numFmtId="0" fontId="11" fillId="35" borderId="11" xfId="0" applyFont="1" applyFill="1" applyBorder="1" applyAlignment="1">
      <alignment horizontal="center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2" fontId="11" fillId="0" borderId="11" xfId="0" applyNumberFormat="1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 wrapText="1"/>
    </xf>
    <xf numFmtId="14" fontId="11" fillId="0" borderId="15" xfId="0" applyNumberFormat="1" applyFont="1" applyFill="1" applyBorder="1" applyAlignment="1">
      <alignment horizontal="center" vertical="center" wrapText="1"/>
    </xf>
    <xf numFmtId="0" fontId="55" fillId="0" borderId="15" xfId="0" applyFont="1" applyFill="1" applyBorder="1" applyAlignment="1">
      <alignment horizontal="center" vertical="center" wrapText="1"/>
    </xf>
    <xf numFmtId="0" fontId="59" fillId="0" borderId="15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vertical="center"/>
    </xf>
    <xf numFmtId="0" fontId="14" fillId="0" borderId="15" xfId="0" applyNumberFormat="1" applyFont="1" applyFill="1" applyBorder="1" applyAlignment="1">
      <alignment horizontal="center" vertical="center"/>
    </xf>
    <xf numFmtId="171" fontId="56" fillId="0" borderId="15" xfId="0" applyNumberFormat="1" applyFont="1" applyFill="1" applyBorder="1" applyAlignment="1">
      <alignment vertical="center"/>
    </xf>
    <xf numFmtId="0" fontId="56" fillId="0" borderId="15" xfId="0" applyFont="1" applyFill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vertical="center"/>
    </xf>
    <xf numFmtId="0" fontId="57" fillId="0" borderId="10" xfId="0" applyNumberFormat="1" applyFont="1" applyFill="1" applyBorder="1" applyAlignment="1">
      <alignment horizontal="center" vertical="center"/>
    </xf>
    <xf numFmtId="2" fontId="56" fillId="0" borderId="15" xfId="0" applyNumberFormat="1" applyFont="1" applyFill="1" applyBorder="1" applyAlignment="1">
      <alignment vertical="center"/>
    </xf>
    <xf numFmtId="0" fontId="54" fillId="0" borderId="0" xfId="0" applyFont="1" applyFill="1"/>
    <xf numFmtId="0" fontId="15" fillId="35" borderId="0" xfId="0" applyFont="1" applyFill="1"/>
    <xf numFmtId="2" fontId="15" fillId="35" borderId="15" xfId="0" applyNumberFormat="1" applyFont="1" applyFill="1" applyBorder="1" applyAlignment="1">
      <alignment horizontal="center" vertical="center" wrapText="1"/>
    </xf>
    <xf numFmtId="0" fontId="15" fillId="35" borderId="15" xfId="0" applyFont="1" applyFill="1" applyBorder="1" applyAlignment="1">
      <alignment horizontal="center" vertical="center" wrapText="1"/>
    </xf>
    <xf numFmtId="0" fontId="15" fillId="35" borderId="15" xfId="0" applyNumberFormat="1" applyFont="1" applyFill="1" applyBorder="1" applyAlignment="1">
      <alignment horizontal="center" vertical="center" wrapText="1"/>
    </xf>
    <xf numFmtId="14" fontId="15" fillId="35" borderId="10" xfId="0" applyNumberFormat="1" applyFont="1" applyFill="1" applyBorder="1" applyAlignment="1">
      <alignment horizontal="center" vertical="center"/>
    </xf>
    <xf numFmtId="0" fontId="15" fillId="35" borderId="0" xfId="0" applyFont="1" applyFill="1" applyAlignment="1">
      <alignment horizontal="center" vertical="center"/>
    </xf>
    <xf numFmtId="0" fontId="55" fillId="35" borderId="15" xfId="0" applyNumberFormat="1" applyFont="1" applyFill="1" applyBorder="1" applyAlignment="1">
      <alignment horizontal="center" vertical="center" wrapText="1"/>
    </xf>
    <xf numFmtId="2" fontId="55" fillId="35" borderId="11" xfId="0" applyNumberFormat="1" applyFont="1" applyFill="1" applyBorder="1" applyAlignment="1">
      <alignment horizontal="center" vertical="center" wrapText="1"/>
    </xf>
    <xf numFmtId="0" fontId="55" fillId="35" borderId="10" xfId="0" applyNumberFormat="1" applyFont="1" applyFill="1" applyBorder="1" applyAlignment="1">
      <alignment horizontal="center" vertical="center" wrapText="1"/>
    </xf>
    <xf numFmtId="2" fontId="55" fillId="35" borderId="10" xfId="0" applyNumberFormat="1" applyFont="1" applyFill="1" applyBorder="1" applyAlignment="1">
      <alignment horizontal="center" vertical="center" wrapText="1"/>
    </xf>
    <xf numFmtId="0" fontId="55" fillId="35" borderId="12" xfId="0" applyNumberFormat="1" applyFont="1" applyFill="1" applyBorder="1" applyAlignment="1">
      <alignment horizontal="center" vertical="center" wrapText="1"/>
    </xf>
    <xf numFmtId="2" fontId="11" fillId="35" borderId="11" xfId="0" applyNumberFormat="1" applyFont="1" applyFill="1" applyBorder="1" applyAlignment="1">
      <alignment horizontal="center" vertical="center"/>
    </xf>
    <xf numFmtId="14" fontId="15" fillId="35" borderId="12" xfId="0" applyNumberFormat="1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 wrapText="1"/>
    </xf>
    <xf numFmtId="0" fontId="11" fillId="35" borderId="12" xfId="0" applyFont="1" applyFill="1" applyBorder="1" applyAlignment="1">
      <alignment horizontal="center" vertical="center" wrapText="1"/>
    </xf>
    <xf numFmtId="0" fontId="48" fillId="35" borderId="10" xfId="0" applyFont="1" applyFill="1" applyBorder="1" applyAlignment="1">
      <alignment horizontal="center" vertical="center" wrapText="1"/>
    </xf>
    <xf numFmtId="2" fontId="15" fillId="35" borderId="19" xfId="0" applyNumberFormat="1" applyFont="1" applyFill="1" applyBorder="1" applyAlignment="1">
      <alignment horizontal="center" vertical="center" wrapText="1"/>
    </xf>
    <xf numFmtId="0" fontId="12" fillId="35" borderId="0" xfId="0" applyFont="1" applyFill="1" applyBorder="1" applyAlignment="1">
      <alignment vertical="center" wrapText="1"/>
    </xf>
    <xf numFmtId="2" fontId="11" fillId="35" borderId="0" xfId="0" applyNumberFormat="1" applyFont="1" applyFill="1" applyAlignment="1">
      <alignment wrapText="1"/>
    </xf>
    <xf numFmtId="0" fontId="63" fillId="35" borderId="10" xfId="0" applyFont="1" applyFill="1" applyBorder="1" applyAlignment="1">
      <alignment horizontal="center" vertical="center"/>
    </xf>
    <xf numFmtId="0" fontId="15" fillId="35" borderId="0" xfId="0" applyFont="1" applyFill="1" applyBorder="1" applyAlignment="1">
      <alignment horizontal="center" vertical="center"/>
    </xf>
    <xf numFmtId="0" fontId="12" fillId="35" borderId="0" xfId="0" applyFont="1" applyFill="1"/>
    <xf numFmtId="0" fontId="64" fillId="35" borderId="0" xfId="0" applyFont="1" applyFill="1"/>
    <xf numFmtId="0" fontId="15" fillId="35" borderId="14" xfId="0" applyFont="1" applyFill="1" applyBorder="1" applyAlignment="1">
      <alignment horizontal="center" vertical="center"/>
    </xf>
    <xf numFmtId="170" fontId="12" fillId="35" borderId="10" xfId="0" applyNumberFormat="1" applyFont="1" applyFill="1" applyBorder="1" applyAlignment="1">
      <alignment horizontal="center" vertical="center"/>
    </xf>
    <xf numFmtId="43" fontId="12" fillId="35" borderId="10" xfId="0" applyNumberFormat="1" applyFont="1" applyFill="1" applyBorder="1" applyAlignment="1">
      <alignment horizontal="center" vertical="center"/>
    </xf>
    <xf numFmtId="0" fontId="64" fillId="35" borderId="0" xfId="0" applyFont="1" applyFill="1" applyAlignment="1">
      <alignment horizontal="center" vertical="center"/>
    </xf>
    <xf numFmtId="0" fontId="56" fillId="35" borderId="0" xfId="0" applyFont="1" applyFill="1"/>
    <xf numFmtId="0" fontId="14" fillId="35" borderId="10" xfId="0" applyFont="1" applyFill="1" applyBorder="1" applyAlignment="1">
      <alignment horizontal="center" vertical="center"/>
    </xf>
    <xf numFmtId="166" fontId="14" fillId="35" borderId="10" xfId="0" applyNumberFormat="1" applyFont="1" applyFill="1" applyBorder="1" applyAlignment="1">
      <alignment horizontal="center" vertical="center"/>
    </xf>
    <xf numFmtId="164" fontId="14" fillId="35" borderId="10" xfId="0" applyNumberFormat="1" applyFont="1" applyFill="1" applyBorder="1" applyAlignment="1">
      <alignment horizontal="center" vertical="center"/>
    </xf>
    <xf numFmtId="0" fontId="14" fillId="35" borderId="0" xfId="0" applyFont="1" applyFill="1"/>
    <xf numFmtId="0" fontId="56" fillId="35" borderId="10" xfId="0" applyFont="1" applyFill="1" applyBorder="1" applyAlignment="1">
      <alignment horizontal="center" vertical="center"/>
    </xf>
    <xf numFmtId="0" fontId="54" fillId="35" borderId="10" xfId="0" applyFont="1" applyFill="1" applyBorder="1" applyAlignment="1">
      <alignment horizontal="center" vertical="center" wrapText="1"/>
    </xf>
    <xf numFmtId="1" fontId="62" fillId="35" borderId="15" xfId="0" applyNumberFormat="1" applyFont="1" applyFill="1" applyBorder="1" applyAlignment="1">
      <alignment horizontal="center" vertical="center" wrapText="1"/>
    </xf>
    <xf numFmtId="169" fontId="54" fillId="35" borderId="15" xfId="0" applyNumberFormat="1" applyFont="1" applyFill="1" applyBorder="1" applyAlignment="1">
      <alignment horizontal="center" vertical="center" wrapText="1"/>
    </xf>
    <xf numFmtId="1" fontId="56" fillId="35" borderId="15" xfId="0" applyNumberFormat="1" applyFont="1" applyFill="1" applyBorder="1" applyAlignment="1">
      <alignment horizontal="center" vertical="center" wrapText="1"/>
    </xf>
    <xf numFmtId="0" fontId="56" fillId="35" borderId="15" xfId="0" applyNumberFormat="1" applyFont="1" applyFill="1" applyBorder="1" applyAlignment="1">
      <alignment horizontal="center" vertical="center" wrapText="1"/>
    </xf>
    <xf numFmtId="0" fontId="56" fillId="35" borderId="10" xfId="0" applyNumberFormat="1" applyFont="1" applyFill="1" applyBorder="1" applyAlignment="1">
      <alignment horizontal="center" vertical="center" wrapText="1"/>
    </xf>
    <xf numFmtId="1" fontId="56" fillId="35" borderId="10" xfId="0" applyNumberFormat="1" applyFont="1" applyFill="1" applyBorder="1" applyAlignment="1">
      <alignment horizontal="center" vertical="center" wrapText="1"/>
    </xf>
    <xf numFmtId="0" fontId="56" fillId="35" borderId="10" xfId="0" applyNumberFormat="1" applyFont="1" applyFill="1" applyBorder="1" applyAlignment="1">
      <alignment horizontal="center" vertical="center"/>
    </xf>
    <xf numFmtId="0" fontId="54" fillId="35" borderId="15" xfId="0" applyNumberFormat="1" applyFont="1" applyFill="1" applyBorder="1" applyAlignment="1">
      <alignment horizontal="center" vertical="center" wrapText="1"/>
    </xf>
    <xf numFmtId="0" fontId="54" fillId="35" borderId="10" xfId="0" applyNumberFormat="1" applyFont="1" applyFill="1" applyBorder="1" applyAlignment="1">
      <alignment horizontal="center" vertical="center" wrapText="1"/>
    </xf>
    <xf numFmtId="0" fontId="56" fillId="35" borderId="12" xfId="0" applyNumberFormat="1" applyFont="1" applyFill="1" applyBorder="1" applyAlignment="1">
      <alignment horizontal="center" vertical="center" wrapText="1"/>
    </xf>
    <xf numFmtId="0" fontId="56" fillId="35" borderId="13" xfId="0" applyNumberFormat="1" applyFont="1" applyFill="1" applyBorder="1" applyAlignment="1">
      <alignment horizontal="center" vertical="center" wrapText="1"/>
    </xf>
    <xf numFmtId="0" fontId="56" fillId="35" borderId="11" xfId="0" applyNumberFormat="1" applyFont="1" applyFill="1" applyBorder="1" applyAlignment="1">
      <alignment horizontal="center" vertical="center" wrapText="1"/>
    </xf>
    <xf numFmtId="1" fontId="62" fillId="35" borderId="10" xfId="0" applyNumberFormat="1" applyFont="1" applyFill="1" applyBorder="1" applyAlignment="1">
      <alignment horizontal="center" vertical="center" wrapText="1"/>
    </xf>
    <xf numFmtId="0" fontId="54" fillId="35" borderId="10" xfId="0" applyNumberFormat="1" applyFont="1" applyFill="1" applyBorder="1" applyAlignment="1">
      <alignment horizontal="center" vertical="center"/>
    </xf>
    <xf numFmtId="0" fontId="62" fillId="35" borderId="10" xfId="0" applyNumberFormat="1" applyFont="1" applyFill="1" applyBorder="1" applyAlignment="1">
      <alignment horizontal="center" vertical="center" wrapText="1"/>
    </xf>
    <xf numFmtId="1" fontId="54" fillId="35" borderId="10" xfId="0" applyNumberFormat="1" applyFont="1" applyFill="1" applyBorder="1" applyAlignment="1">
      <alignment horizontal="center" vertical="center" wrapText="1"/>
    </xf>
    <xf numFmtId="169" fontId="54" fillId="35" borderId="12" xfId="0" applyNumberFormat="1" applyFont="1" applyFill="1" applyBorder="1" applyAlignment="1">
      <alignment horizontal="center" vertical="center" wrapText="1"/>
    </xf>
    <xf numFmtId="169" fontId="54" fillId="35" borderId="10" xfId="0" applyNumberFormat="1" applyFont="1" applyFill="1" applyBorder="1" applyAlignment="1">
      <alignment horizontal="center" vertical="center" wrapText="1"/>
    </xf>
    <xf numFmtId="0" fontId="54" fillId="35" borderId="10" xfId="0" applyFont="1" applyFill="1" applyBorder="1" applyAlignment="1">
      <alignment horizontal="center" vertical="center"/>
    </xf>
    <xf numFmtId="0" fontId="62" fillId="35" borderId="10" xfId="0" applyFont="1" applyFill="1" applyBorder="1" applyAlignment="1">
      <alignment horizontal="center" vertical="center" wrapText="1"/>
    </xf>
    <xf numFmtId="0" fontId="57" fillId="35" borderId="10" xfId="38" applyNumberFormat="1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1" fontId="57" fillId="35" borderId="10" xfId="0" applyNumberFormat="1" applyFont="1" applyFill="1" applyBorder="1" applyAlignment="1">
      <alignment horizontal="center" vertical="center" wrapText="1"/>
    </xf>
    <xf numFmtId="0" fontId="57" fillId="35" borderId="10" xfId="0" applyNumberFormat="1" applyFont="1" applyFill="1" applyBorder="1" applyAlignment="1">
      <alignment horizontal="center" vertical="center"/>
    </xf>
    <xf numFmtId="0" fontId="57" fillId="35" borderId="0" xfId="0" applyFont="1" applyFill="1"/>
    <xf numFmtId="0" fontId="54" fillId="35" borderId="0" xfId="0" applyNumberFormat="1" applyFont="1" applyFill="1" applyAlignment="1">
      <alignment horizontal="center" vertical="center"/>
    </xf>
    <xf numFmtId="1" fontId="57" fillId="35" borderId="15" xfId="0" applyNumberFormat="1" applyFont="1" applyFill="1" applyBorder="1" applyAlignment="1">
      <alignment horizontal="center" vertical="center" wrapText="1"/>
    </xf>
    <xf numFmtId="0" fontId="57" fillId="35" borderId="15" xfId="0" applyNumberFormat="1" applyFont="1" applyFill="1" applyBorder="1" applyAlignment="1">
      <alignment horizontal="center" vertical="center" wrapText="1"/>
    </xf>
    <xf numFmtId="49" fontId="14" fillId="35" borderId="10" xfId="0" applyNumberFormat="1" applyFont="1" applyFill="1" applyBorder="1" applyAlignment="1">
      <alignment horizontal="center" vertical="center"/>
    </xf>
    <xf numFmtId="0" fontId="56" fillId="35" borderId="0" xfId="0" applyFont="1" applyFill="1" applyAlignment="1">
      <alignment horizontal="center" vertical="center"/>
    </xf>
    <xf numFmtId="1" fontId="56" fillId="35" borderId="0" xfId="0" applyNumberFormat="1" applyFont="1" applyFill="1"/>
    <xf numFmtId="0" fontId="60" fillId="35" borderId="0" xfId="0" applyFont="1" applyFill="1"/>
    <xf numFmtId="2" fontId="54" fillId="0" borderId="10" xfId="0" applyNumberFormat="1" applyFont="1" applyFill="1" applyBorder="1" applyAlignment="1">
      <alignment horizontal="center" vertical="center"/>
    </xf>
    <xf numFmtId="164" fontId="54" fillId="0" borderId="10" xfId="0" applyNumberFormat="1" applyFont="1" applyFill="1" applyBorder="1" applyAlignment="1">
      <alignment horizontal="center" vertical="center"/>
    </xf>
    <xf numFmtId="0" fontId="4" fillId="35" borderId="10" xfId="0" applyFont="1" applyFill="1" applyBorder="1" applyAlignment="1">
      <alignment horizontal="center" vertical="center" wrapText="1"/>
    </xf>
    <xf numFmtId="43" fontId="4" fillId="35" borderId="10" xfId="0" applyNumberFormat="1" applyFont="1" applyFill="1" applyBorder="1" applyAlignment="1">
      <alignment horizontal="center" vertical="center" wrapText="1"/>
    </xf>
    <xf numFmtId="0" fontId="4" fillId="35" borderId="0" xfId="0" applyFont="1" applyFill="1" applyAlignment="1">
      <alignment horizontal="center" vertical="center" wrapText="1"/>
    </xf>
    <xf numFmtId="0" fontId="4" fillId="35" borderId="0" xfId="0" applyFont="1" applyFill="1" applyAlignment="1">
      <alignment horizontal="center" vertical="center" wrapText="1"/>
    </xf>
    <xf numFmtId="0" fontId="4" fillId="35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6" fillId="35" borderId="0" xfId="0" applyFont="1" applyFill="1" applyAlignment="1">
      <alignment horizontal="center" vertical="center" wrapText="1"/>
    </xf>
    <xf numFmtId="0" fontId="16" fillId="35" borderId="0" xfId="0" applyFont="1" applyFill="1" applyAlignment="1">
      <alignment horizontal="right" vertical="center" wrapText="1"/>
    </xf>
    <xf numFmtId="0" fontId="65" fillId="35" borderId="0" xfId="0" applyFont="1" applyFill="1"/>
    <xf numFmtId="0" fontId="46" fillId="35" borderId="10" xfId="0" applyFont="1" applyFill="1" applyBorder="1" applyAlignment="1">
      <alignment horizontal="center" vertical="center" wrapText="1"/>
    </xf>
    <xf numFmtId="0" fontId="46" fillId="35" borderId="10" xfId="0" applyFont="1" applyFill="1" applyBorder="1" applyAlignment="1">
      <alignment horizontal="right" vertical="center" wrapText="1"/>
    </xf>
    <xf numFmtId="0" fontId="16" fillId="35" borderId="10" xfId="0" applyFont="1" applyFill="1" applyBorder="1" applyAlignment="1">
      <alignment horizontal="left" vertical="center" wrapText="1"/>
    </xf>
    <xf numFmtId="43" fontId="16" fillId="35" borderId="10" xfId="0" applyNumberFormat="1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right" vertical="center" wrapText="1"/>
    </xf>
    <xf numFmtId="0" fontId="16" fillId="35" borderId="10" xfId="0" applyFont="1" applyFill="1" applyBorder="1" applyAlignment="1">
      <alignment horizontal="center" wrapText="1"/>
    </xf>
    <xf numFmtId="2" fontId="46" fillId="35" borderId="10" xfId="0" applyNumberFormat="1" applyFont="1" applyFill="1" applyBorder="1" applyAlignment="1">
      <alignment horizontal="center" vertical="center" wrapText="1"/>
    </xf>
    <xf numFmtId="0" fontId="65" fillId="35" borderId="10" xfId="0" applyFont="1" applyFill="1" applyBorder="1" applyAlignment="1">
      <alignment wrapText="1"/>
    </xf>
    <xf numFmtId="166" fontId="16" fillId="35" borderId="10" xfId="0" applyNumberFormat="1" applyFont="1" applyFill="1" applyBorder="1" applyAlignment="1">
      <alignment horizontal="right" vertical="center" wrapText="1"/>
    </xf>
    <xf numFmtId="166" fontId="16" fillId="35" borderId="10" xfId="0" applyNumberFormat="1" applyFont="1" applyFill="1" applyBorder="1" applyAlignment="1">
      <alignment horizontal="center" vertical="center" wrapText="1"/>
    </xf>
    <xf numFmtId="0" fontId="16" fillId="35" borderId="0" xfId="0" applyFont="1" applyFill="1" applyAlignment="1">
      <alignment horizontal="center"/>
    </xf>
    <xf numFmtId="0" fontId="16" fillId="35" borderId="0" xfId="0" applyFont="1" applyFill="1" applyAlignment="1">
      <alignment horizontal="center" wrapText="1"/>
    </xf>
    <xf numFmtId="0" fontId="46" fillId="35" borderId="15" xfId="0" applyFont="1" applyFill="1" applyBorder="1" applyAlignment="1">
      <alignment horizontal="center" vertical="top" wrapText="1"/>
    </xf>
    <xf numFmtId="0" fontId="16" fillId="35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vertical="center"/>
    </xf>
    <xf numFmtId="0" fontId="46" fillId="35" borderId="15" xfId="0" applyFont="1" applyFill="1" applyBorder="1" applyAlignment="1">
      <alignment horizontal="center" vertical="center" wrapText="1"/>
    </xf>
    <xf numFmtId="0" fontId="46" fillId="35" borderId="10" xfId="0" applyNumberFormat="1" applyFont="1" applyFill="1" applyBorder="1" applyAlignment="1">
      <alignment horizontal="center" vertical="center" wrapText="1"/>
    </xf>
    <xf numFmtId="0" fontId="46" fillId="35" borderId="15" xfId="0" applyNumberFormat="1" applyFont="1" applyFill="1" applyBorder="1" applyAlignment="1">
      <alignment horizontal="center" vertical="center" wrapText="1"/>
    </xf>
    <xf numFmtId="0" fontId="66" fillId="35" borderId="10" xfId="0" applyFont="1" applyFill="1" applyBorder="1" applyAlignment="1">
      <alignment horizontal="center"/>
    </xf>
    <xf numFmtId="0" fontId="4" fillId="35" borderId="10" xfId="0" applyFont="1" applyFill="1" applyBorder="1" applyAlignment="1">
      <alignment horizontal="center" vertical="center" wrapText="1"/>
    </xf>
    <xf numFmtId="0" fontId="4" fillId="35" borderId="0" xfId="0" applyFont="1" applyFill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2" fontId="67" fillId="34" borderId="10" xfId="0" applyNumberFormat="1" applyFont="1" applyFill="1" applyBorder="1" applyAlignment="1">
      <alignment horizontal="center"/>
    </xf>
    <xf numFmtId="172" fontId="11" fillId="34" borderId="10" xfId="0" applyNumberFormat="1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 vertical="center" wrapText="1"/>
    </xf>
    <xf numFmtId="43" fontId="46" fillId="35" borderId="10" xfId="0" applyNumberFormat="1" applyFont="1" applyFill="1" applyBorder="1" applyAlignment="1">
      <alignment horizontal="center" vertical="center" wrapText="1"/>
    </xf>
    <xf numFmtId="172" fontId="67" fillId="35" borderId="10" xfId="0" applyNumberFormat="1" applyFont="1" applyFill="1" applyBorder="1" applyAlignment="1">
      <alignment horizontal="center"/>
    </xf>
    <xf numFmtId="0" fontId="11" fillId="35" borderId="10" xfId="0" applyFont="1" applyFill="1" applyBorder="1" applyAlignment="1">
      <alignment horizontal="center" wrapText="1"/>
    </xf>
    <xf numFmtId="2" fontId="11" fillId="35" borderId="10" xfId="0" applyNumberFormat="1" applyFont="1" applyFill="1" applyBorder="1" applyAlignment="1">
      <alignment horizontal="center" wrapText="1"/>
    </xf>
    <xf numFmtId="172" fontId="11" fillId="35" borderId="10" xfId="0" applyNumberFormat="1" applyFont="1" applyFill="1" applyBorder="1" applyAlignment="1">
      <alignment horizontal="center"/>
    </xf>
    <xf numFmtId="172" fontId="11" fillId="35" borderId="10" xfId="0" applyNumberFormat="1" applyFont="1" applyFill="1" applyBorder="1" applyAlignment="1">
      <alignment horizontal="center" wrapText="1"/>
    </xf>
    <xf numFmtId="2" fontId="11" fillId="35" borderId="10" xfId="0" applyNumberFormat="1" applyFont="1" applyFill="1" applyBorder="1" applyAlignment="1">
      <alignment horizontal="center" vertical="top"/>
    </xf>
    <xf numFmtId="0" fontId="4" fillId="35" borderId="10" xfId="0" applyFont="1" applyFill="1" applyBorder="1" applyAlignment="1">
      <alignment horizontal="center"/>
    </xf>
    <xf numFmtId="0" fontId="4" fillId="35" borderId="10" xfId="0" applyFont="1" applyFill="1" applyBorder="1" applyAlignment="1">
      <alignment horizontal="center" wrapText="1"/>
    </xf>
    <xf numFmtId="2" fontId="4" fillId="35" borderId="10" xfId="0" applyNumberFormat="1" applyFont="1" applyFill="1" applyBorder="1" applyAlignment="1">
      <alignment horizontal="center" vertical="top"/>
    </xf>
    <xf numFmtId="0" fontId="4" fillId="34" borderId="10" xfId="0" applyFont="1" applyFill="1" applyBorder="1" applyAlignment="1">
      <alignment horizontal="center"/>
    </xf>
    <xf numFmtId="4" fontId="52" fillId="35" borderId="0" xfId="0" applyNumberFormat="1" applyFont="1" applyFill="1" applyAlignment="1">
      <alignment horizontal="center" vertical="center"/>
    </xf>
    <xf numFmtId="4" fontId="52" fillId="35" borderId="10" xfId="0" applyNumberFormat="1" applyFont="1" applyFill="1" applyBorder="1" applyAlignment="1">
      <alignment horizontal="center" vertical="center"/>
    </xf>
    <xf numFmtId="0" fontId="11" fillId="35" borderId="10" xfId="0" applyFont="1" applyFill="1" applyBorder="1" applyAlignment="1">
      <alignment horizontal="center" vertical="top" wrapText="1"/>
    </xf>
    <xf numFmtId="2" fontId="11" fillId="35" borderId="10" xfId="0" applyNumberFormat="1" applyFont="1" applyFill="1" applyBorder="1" applyAlignment="1">
      <alignment horizontal="center" vertical="top" wrapText="1"/>
    </xf>
    <xf numFmtId="172" fontId="11" fillId="35" borderId="10" xfId="0" applyNumberFormat="1" applyFont="1" applyFill="1" applyBorder="1" applyAlignment="1">
      <alignment horizontal="center" vertical="center"/>
    </xf>
    <xf numFmtId="172" fontId="11" fillId="35" borderId="10" xfId="0" applyNumberFormat="1" applyFont="1" applyFill="1" applyBorder="1" applyAlignment="1">
      <alignment horizontal="center" vertical="center" wrapText="1"/>
    </xf>
    <xf numFmtId="4" fontId="11" fillId="35" borderId="10" xfId="38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0" fontId="47" fillId="35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27" xfId="0" applyBorder="1" applyAlignment="1">
      <alignment wrapText="1"/>
    </xf>
    <xf numFmtId="0" fontId="16" fillId="35" borderId="11" xfId="0" applyFont="1" applyFill="1" applyBorder="1" applyAlignment="1">
      <alignment horizontal="right" vertical="center" wrapText="1"/>
    </xf>
    <xf numFmtId="0" fontId="16" fillId="35" borderId="15" xfId="0" applyFont="1" applyFill="1" applyBorder="1" applyAlignment="1">
      <alignment horizontal="right" vertical="center" wrapText="1"/>
    </xf>
    <xf numFmtId="0" fontId="4" fillId="35" borderId="0" xfId="0" applyFont="1" applyFill="1" applyAlignment="1">
      <alignment horizontal="center" vertical="center" wrapText="1"/>
    </xf>
    <xf numFmtId="0" fontId="4" fillId="35" borderId="11" xfId="0" applyFont="1" applyFill="1" applyBorder="1" applyAlignment="1">
      <alignment horizontal="center" vertical="center" wrapText="1"/>
    </xf>
    <xf numFmtId="0" fontId="4" fillId="35" borderId="15" xfId="0" applyFont="1" applyFill="1" applyBorder="1" applyAlignment="1">
      <alignment horizontal="center" vertical="center" wrapText="1"/>
    </xf>
    <xf numFmtId="0" fontId="14" fillId="35" borderId="27" xfId="0" applyNumberFormat="1" applyFont="1" applyFill="1" applyBorder="1" applyAlignment="1">
      <alignment horizontal="center" vertical="center" wrapText="1"/>
    </xf>
    <xf numFmtId="43" fontId="4" fillId="35" borderId="11" xfId="0" applyNumberFormat="1" applyFont="1" applyFill="1" applyBorder="1" applyAlignment="1">
      <alignment horizontal="center" vertical="center" wrapText="1"/>
    </xf>
    <xf numFmtId="43" fontId="4" fillId="35" borderId="15" xfId="0" applyNumberFormat="1" applyFont="1" applyFill="1" applyBorder="1" applyAlignment="1">
      <alignment horizontal="center" vertical="center" wrapText="1"/>
    </xf>
    <xf numFmtId="0" fontId="4" fillId="35" borderId="10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27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1" fillId="0" borderId="1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3" fillId="35" borderId="27" xfId="0" applyFont="1" applyFill="1" applyBorder="1" applyAlignment="1">
      <alignment horizontal="center" vertical="center" wrapText="1"/>
    </xf>
    <xf numFmtId="0" fontId="14" fillId="35" borderId="10" xfId="0" applyFont="1" applyFill="1" applyBorder="1" applyAlignment="1">
      <alignment horizontal="center" vertical="center" wrapText="1"/>
    </xf>
    <xf numFmtId="0" fontId="60" fillId="35" borderId="10" xfId="0" applyFont="1" applyFill="1" applyBorder="1" applyAlignment="1">
      <alignment horizontal="center" vertical="center" wrapText="1"/>
    </xf>
    <xf numFmtId="0" fontId="56" fillId="35" borderId="0" xfId="0" applyFont="1" applyFill="1" applyBorder="1" applyAlignment="1">
      <alignment horizontal="center" vertical="center"/>
    </xf>
    <xf numFmtId="0" fontId="56" fillId="35" borderId="0" xfId="0" applyFont="1" applyFill="1" applyBorder="1" applyAlignment="1">
      <alignment horizontal="center" vertical="center" wrapText="1"/>
    </xf>
    <xf numFmtId="0" fontId="14" fillId="35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7" fillId="24" borderId="21" xfId="0" applyFont="1" applyFill="1" applyBorder="1" applyAlignment="1">
      <alignment horizontal="center" wrapText="1"/>
    </xf>
    <xf numFmtId="0" fontId="17" fillId="24" borderId="0" xfId="0" applyFont="1" applyFill="1" applyAlignment="1">
      <alignment horizontal="center" wrapText="1"/>
    </xf>
    <xf numFmtId="0" fontId="18" fillId="33" borderId="14" xfId="0" applyFont="1" applyFill="1" applyBorder="1" applyAlignment="1">
      <alignment horizontal="center"/>
    </xf>
    <xf numFmtId="0" fontId="18" fillId="33" borderId="17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6" fillId="24" borderId="21" xfId="0" applyFont="1" applyFill="1" applyBorder="1" applyAlignment="1">
      <alignment horizontal="center" vertical="center" wrapText="1"/>
    </xf>
    <xf numFmtId="0" fontId="6" fillId="24" borderId="0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0" fillId="0" borderId="14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5" fillId="33" borderId="14" xfId="0" applyFont="1" applyFill="1" applyBorder="1" applyAlignment="1">
      <alignment horizontal="center" vertical="center"/>
    </xf>
    <xf numFmtId="0" fontId="5" fillId="33" borderId="17" xfId="0" applyFont="1" applyFill="1" applyBorder="1" applyAlignment="1">
      <alignment horizontal="center" vertical="center"/>
    </xf>
    <xf numFmtId="0" fontId="5" fillId="33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33" borderId="14" xfId="0" applyFont="1" applyFill="1" applyBorder="1" applyAlignment="1">
      <alignment horizontal="center"/>
    </xf>
    <xf numFmtId="0" fontId="5" fillId="33" borderId="17" xfId="0" applyFont="1" applyFill="1" applyBorder="1" applyAlignment="1">
      <alignment horizontal="center"/>
    </xf>
    <xf numFmtId="0" fontId="5" fillId="33" borderId="12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33" borderId="14" xfId="0" applyFont="1" applyFill="1" applyBorder="1" applyAlignment="1">
      <alignment horizontal="center" vertical="center" wrapText="1"/>
    </xf>
    <xf numFmtId="0" fontId="5" fillId="33" borderId="17" xfId="0" applyFont="1" applyFill="1" applyBorder="1" applyAlignment="1">
      <alignment horizontal="center" vertical="center" wrapText="1"/>
    </xf>
    <xf numFmtId="0" fontId="5" fillId="33" borderId="12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33" borderId="14" xfId="0" applyFont="1" applyFill="1" applyBorder="1" applyAlignment="1">
      <alignment horizontal="center" vertical="center" wrapText="1"/>
    </xf>
    <xf numFmtId="0" fontId="4" fillId="33" borderId="17" xfId="0" applyFont="1" applyFill="1" applyBorder="1" applyAlignment="1">
      <alignment horizontal="center" vertical="center" wrapText="1"/>
    </xf>
    <xf numFmtId="0" fontId="4" fillId="33" borderId="12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0" fillId="24" borderId="21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0" fillId="24" borderId="21" xfId="0" applyFill="1" applyBorder="1" applyAlignment="1">
      <alignment horizontal="center" wrapText="1"/>
    </xf>
    <xf numFmtId="0" fontId="0" fillId="2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0" fillId="24" borderId="21" xfId="0" applyFont="1" applyFill="1" applyBorder="1" applyAlignment="1">
      <alignment horizontal="center" wrapText="1"/>
    </xf>
    <xf numFmtId="0" fontId="0" fillId="24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5" fillId="35" borderId="10" xfId="0" applyNumberFormat="1" applyFont="1" applyFill="1" applyBorder="1" applyAlignment="1">
      <alignment horizontal="center" vertical="center" wrapText="1"/>
    </xf>
    <xf numFmtId="168" fontId="46" fillId="35" borderId="10" xfId="0" applyNumberFormat="1" applyFont="1" applyFill="1" applyBorder="1" applyAlignment="1">
      <alignment horizontal="center" vertical="center" wrapText="1"/>
    </xf>
    <xf numFmtId="0" fontId="65" fillId="35" borderId="0" xfId="0" applyFont="1" applyFill="1" applyAlignment="1">
      <alignment wrapText="1"/>
    </xf>
    <xf numFmtId="0" fontId="65" fillId="35" borderId="10" xfId="0" applyFont="1" applyFill="1" applyBorder="1"/>
    <xf numFmtId="0" fontId="0" fillId="35" borderId="0" xfId="0" applyFill="1"/>
    <xf numFmtId="168" fontId="46" fillId="35" borderId="10" xfId="0" applyNumberFormat="1" applyFont="1" applyFill="1" applyBorder="1" applyAlignment="1">
      <alignment horizontal="right" vertical="center" wrapText="1"/>
    </xf>
    <xf numFmtId="49" fontId="16" fillId="35" borderId="10" xfId="0" applyNumberFormat="1" applyFont="1" applyFill="1" applyBorder="1" applyAlignment="1">
      <alignment horizontal="center" vertical="center" wrapText="1"/>
    </xf>
    <xf numFmtId="2" fontId="46" fillId="35" borderId="10" xfId="0" applyNumberFormat="1" applyFont="1" applyFill="1" applyBorder="1" applyAlignment="1">
      <alignment horizontal="right" vertical="center" wrapText="1"/>
    </xf>
    <xf numFmtId="168" fontId="16" fillId="35" borderId="10" xfId="0" applyNumberFormat="1" applyFont="1" applyFill="1" applyBorder="1" applyAlignment="1">
      <alignment horizontal="right" vertical="center" wrapText="1"/>
    </xf>
    <xf numFmtId="168" fontId="16" fillId="35" borderId="10" xfId="0" applyNumberFormat="1" applyFont="1" applyFill="1" applyBorder="1" applyAlignment="1">
      <alignment horizontal="center" vertical="center" wrapText="1"/>
    </xf>
    <xf numFmtId="0" fontId="65" fillId="35" borderId="0" xfId="0" applyFont="1" applyFill="1" applyAlignment="1">
      <alignment horizontal="center" vertical="center"/>
    </xf>
    <xf numFmtId="0" fontId="46" fillId="35" borderId="10" xfId="0" applyFont="1" applyFill="1" applyBorder="1" applyAlignment="1">
      <alignment horizontal="left" vertical="center" wrapText="1"/>
    </xf>
    <xf numFmtId="49" fontId="16" fillId="35" borderId="0" xfId="0" applyNumberFormat="1" applyFont="1" applyFill="1" applyAlignment="1">
      <alignment horizontal="center" vertical="center" wrapText="1"/>
    </xf>
    <xf numFmtId="0" fontId="16" fillId="35" borderId="10" xfId="0" applyNumberFormat="1" applyFont="1" applyFill="1" applyBorder="1" applyAlignment="1">
      <alignment horizontal="right" vertical="center" wrapText="1"/>
    </xf>
    <xf numFmtId="0" fontId="46" fillId="35" borderId="10" xfId="0" applyNumberFormat="1" applyFont="1" applyFill="1" applyBorder="1" applyAlignment="1">
      <alignment horizontal="right" vertical="center" wrapText="1"/>
    </xf>
    <xf numFmtId="0" fontId="16" fillId="35" borderId="0" xfId="0" applyFont="1" applyFill="1" applyAlignment="1">
      <alignment horizontal="left" vertical="center" wrapText="1"/>
    </xf>
    <xf numFmtId="0" fontId="46" fillId="35" borderId="0" xfId="0" applyFont="1" applyFill="1" applyAlignment="1">
      <alignment horizontal="center" vertical="center"/>
    </xf>
    <xf numFmtId="0" fontId="4" fillId="35" borderId="11" xfId="0" applyNumberFormat="1" applyFont="1" applyFill="1" applyBorder="1" applyAlignment="1">
      <alignment horizontal="center" vertical="center"/>
    </xf>
    <xf numFmtId="0" fontId="11" fillId="35" borderId="11" xfId="0" applyNumberFormat="1" applyFont="1" applyFill="1" applyBorder="1" applyAlignment="1">
      <alignment horizontal="center" vertical="center" wrapText="1"/>
    </xf>
    <xf numFmtId="0" fontId="49" fillId="35" borderId="15" xfId="0" applyNumberFormat="1" applyFont="1" applyFill="1" applyBorder="1" applyAlignment="1">
      <alignment horizontal="center" vertical="center" wrapText="1"/>
    </xf>
    <xf numFmtId="43" fontId="22" fillId="35" borderId="10" xfId="0" applyNumberFormat="1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horizontal="center" vertical="center" wrapText="1"/>
    </xf>
    <xf numFmtId="0" fontId="68" fillId="35" borderId="10" xfId="0" applyFont="1" applyFill="1" applyBorder="1"/>
    <xf numFmtId="2" fontId="22" fillId="35" borderId="10" xfId="0" applyNumberFormat="1" applyFont="1" applyFill="1" applyBorder="1" applyAlignment="1">
      <alignment horizontal="center" vertical="center" wrapText="1"/>
    </xf>
    <xf numFmtId="2" fontId="6" fillId="35" borderId="0" xfId="0" applyNumberFormat="1" applyFont="1" applyFill="1" applyAlignment="1">
      <alignment horizontal="center" vertical="center" wrapText="1"/>
    </xf>
    <xf numFmtId="2" fontId="6" fillId="35" borderId="10" xfId="0" applyNumberFormat="1" applyFont="1" applyFill="1" applyBorder="1" applyAlignment="1">
      <alignment horizontal="center" vertical="center" wrapText="1"/>
    </xf>
    <xf numFmtId="2" fontId="68" fillId="35" borderId="10" xfId="0" applyNumberFormat="1" applyFont="1" applyFill="1" applyBorder="1" applyAlignment="1">
      <alignment horizontal="center" vertical="center" wrapText="1"/>
    </xf>
    <xf numFmtId="0" fontId="6" fillId="35" borderId="10" xfId="0" applyNumberFormat="1" applyFont="1" applyFill="1" applyBorder="1" applyAlignment="1">
      <alignment horizontal="center" vertical="center" wrapText="1"/>
    </xf>
    <xf numFmtId="0" fontId="6" fillId="35" borderId="10" xfId="0" applyFont="1" applyFill="1" applyBorder="1" applyAlignment="1">
      <alignment horizontal="center" vertical="center" wrapText="1"/>
    </xf>
    <xf numFmtId="2" fontId="68" fillId="35" borderId="10" xfId="0" applyNumberFormat="1" applyFont="1" applyFill="1" applyBorder="1" applyAlignment="1">
      <alignment horizontal="center" vertical="center"/>
    </xf>
    <xf numFmtId="2" fontId="22" fillId="35" borderId="10" xfId="0" applyNumberFormat="1" applyFont="1" applyFill="1" applyBorder="1" applyAlignment="1">
      <alignment horizontal="center" vertical="center"/>
    </xf>
    <xf numFmtId="2" fontId="22" fillId="35" borderId="15" xfId="0" applyNumberFormat="1" applyFont="1" applyFill="1" applyBorder="1" applyAlignment="1">
      <alignment horizontal="center" vertical="center" wrapText="1"/>
    </xf>
    <xf numFmtId="2" fontId="69" fillId="35" borderId="10" xfId="0" applyNumberFormat="1" applyFont="1" applyFill="1" applyBorder="1" applyAlignment="1">
      <alignment horizontal="center" vertical="center"/>
    </xf>
    <xf numFmtId="2" fontId="22" fillId="35" borderId="11" xfId="0" applyNumberFormat="1" applyFont="1" applyFill="1" applyBorder="1" applyAlignment="1">
      <alignment horizontal="center" vertical="center"/>
    </xf>
    <xf numFmtId="43" fontId="22" fillId="35" borderId="0" xfId="0" applyNumberFormat="1" applyFont="1" applyFill="1" applyAlignment="1">
      <alignment horizontal="center" vertical="center" wrapText="1"/>
    </xf>
  </cellXfs>
  <cellStyles count="60">
    <cellStyle name="20% - Акцент1 2" xfId="1"/>
    <cellStyle name="20% - Акцент1 2 2" xfId="46"/>
    <cellStyle name="20% - Акцент2 2" xfId="2"/>
    <cellStyle name="20% - Акцент2 2 2" xfId="47"/>
    <cellStyle name="20% - Акцент3 2" xfId="3"/>
    <cellStyle name="20% - Акцент3 2 2" xfId="48"/>
    <cellStyle name="20% - Акцент4 2" xfId="4"/>
    <cellStyle name="20% - Акцент4 2 2" xfId="49"/>
    <cellStyle name="20% - Акцент5 2" xfId="5"/>
    <cellStyle name="20% - Акцент5 2 2" xfId="50"/>
    <cellStyle name="20% - Акцент6 2" xfId="6"/>
    <cellStyle name="20% - Акцент6 2 2" xfId="51"/>
    <cellStyle name="40% - Акцент1 2" xfId="7"/>
    <cellStyle name="40% - Акцент1 2 2" xfId="52"/>
    <cellStyle name="40% - Акцент2 2" xfId="8"/>
    <cellStyle name="40% - Акцент2 2 2" xfId="53"/>
    <cellStyle name="40% - Акцент3 2" xfId="9"/>
    <cellStyle name="40% - Акцент3 2 2" xfId="54"/>
    <cellStyle name="40% - Акцент4 2" xfId="10"/>
    <cellStyle name="40% - Акцент4 2 2" xfId="55"/>
    <cellStyle name="40% - Акцент5 2" xfId="11"/>
    <cellStyle name="40% - Акцент5 2 2" xfId="56"/>
    <cellStyle name="40% - Акцент6 2" xfId="12"/>
    <cellStyle name="40% - Акцент6 2 2" xfId="57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Итог 2 2" xfId="58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_Лист1" xfId="38"/>
    <cellStyle name="Обычный_раздел 1 недвиж.имущество" xfId="39"/>
    <cellStyle name="Плохой 2" xfId="40"/>
    <cellStyle name="Пояснение 2" xfId="41"/>
    <cellStyle name="Примечание 2" xfId="42"/>
    <cellStyle name="Примечание 2 2" xfId="59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AppData\Local\Temp\&#1056;&#1077;&#1077;&#1089;&#1090;&#1088;%20&#1080;&#1084;&#1091;&#1097;&#1077;&#1089;&#1090;&#1074;&#1072;%20&#1085;&#1072;%2001.01.2018&#1075;.%20&#1089;&#1095;&#1077;&#1090;&#1085;&#1072;&#1103;%20&#1087;&#1072;&#1083;&#1072;&#1090;&#1072;%20%20&#1087;&#1086;%20&#1085;&#1086;&#1074;&#1086;&#1084;&#109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СЕ С ВЫПИСКИ"/>
      <sheetName val="раздел 1 недвиж.имущество"/>
      <sheetName val="раздел 2 подраздел 2.1 движ"/>
      <sheetName val="подраздел 2.5, ос. цен. свыше50"/>
      <sheetName val="прил.2,раздел 9, безв.польз.!!!"/>
      <sheetName val="ВЫБ,ПРИН ОС"/>
      <sheetName val="ВЫБ,ПРИН движ. имущ"/>
      <sheetName val="ВЫБ, ПРИН недв. имущ"/>
      <sheetName val="прил.2,раздел 10, аренда!!!!!"/>
    </sheetNames>
    <sheetDataSet>
      <sheetData sheetId="0" refreshError="1"/>
      <sheetData sheetId="1" refreshError="1">
        <row r="38">
          <cell r="D38" t="str">
            <v>Краснояружский район, с.Репяховка ул.Школьная д.9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R788"/>
  <sheetViews>
    <sheetView topLeftCell="A106" workbookViewId="0">
      <selection activeCell="E106" sqref="E106"/>
    </sheetView>
  </sheetViews>
  <sheetFormatPr defaultRowHeight="12.75"/>
  <cols>
    <col min="1" max="1" width="4.28515625" style="82" customWidth="1"/>
    <col min="2" max="2" width="14" style="82" customWidth="1"/>
    <col min="3" max="3" width="27.85546875" style="82" customWidth="1"/>
    <col min="4" max="4" width="6.7109375" style="82" customWidth="1"/>
    <col min="5" max="5" width="9.28515625" style="137" customWidth="1"/>
    <col min="6" max="6" width="14.5703125" style="82" customWidth="1"/>
    <col min="7" max="7" width="12.140625" style="82" customWidth="1"/>
    <col min="8" max="8" width="55.7109375" style="82" customWidth="1"/>
    <col min="9" max="11" width="7.140625" style="82" hidden="1" customWidth="1"/>
    <col min="12" max="12" width="28.5703125" style="82" customWidth="1"/>
    <col min="13" max="13" width="12.28515625" style="96" customWidth="1"/>
    <col min="14" max="14" width="12.85546875" style="96" customWidth="1"/>
    <col min="15" max="15" width="12.85546875" style="78" customWidth="1"/>
    <col min="16" max="19" width="11.42578125" style="78" customWidth="1"/>
    <col min="20" max="16384" width="9.140625" style="78"/>
  </cols>
  <sheetData>
    <row r="1" spans="1:18">
      <c r="A1" s="77"/>
      <c r="B1" s="77"/>
      <c r="C1" s="77"/>
      <c r="D1" s="77"/>
      <c r="E1" s="97"/>
      <c r="F1" s="77"/>
      <c r="G1" s="77"/>
      <c r="H1" s="77"/>
      <c r="J1" s="545" t="s">
        <v>681</v>
      </c>
      <c r="K1" s="545"/>
      <c r="L1" s="545"/>
    </row>
    <row r="2" spans="1:18" ht="52.5" customHeight="1">
      <c r="A2" s="546" t="s">
        <v>484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118"/>
      <c r="N2" s="118"/>
    </row>
    <row r="3" spans="1:18">
      <c r="A3" s="544" t="s">
        <v>682</v>
      </c>
      <c r="B3" s="544" t="s">
        <v>472</v>
      </c>
      <c r="C3" s="544" t="s">
        <v>471</v>
      </c>
      <c r="D3" s="544" t="s">
        <v>683</v>
      </c>
      <c r="E3" s="544"/>
      <c r="F3" s="544" t="s">
        <v>691</v>
      </c>
      <c r="G3" s="547" t="s">
        <v>79</v>
      </c>
      <c r="H3" s="544" t="s">
        <v>687</v>
      </c>
      <c r="I3" s="544" t="s">
        <v>688</v>
      </c>
      <c r="J3" s="544" t="s">
        <v>689</v>
      </c>
      <c r="K3" s="544" t="s">
        <v>690</v>
      </c>
      <c r="L3" s="544" t="s">
        <v>80</v>
      </c>
      <c r="M3" s="119"/>
    </row>
    <row r="4" spans="1:18" ht="112.5" customHeight="1">
      <c r="A4" s="544"/>
      <c r="B4" s="544"/>
      <c r="C4" s="544"/>
      <c r="D4" s="138" t="s">
        <v>684</v>
      </c>
      <c r="E4" s="94" t="s">
        <v>685</v>
      </c>
      <c r="F4" s="544"/>
      <c r="G4" s="548"/>
      <c r="H4" s="544"/>
      <c r="I4" s="544"/>
      <c r="J4" s="544"/>
      <c r="K4" s="544"/>
      <c r="L4" s="544"/>
      <c r="M4" s="119"/>
      <c r="N4" s="119"/>
    </row>
    <row r="5" spans="1:18">
      <c r="A5" s="138">
        <v>1</v>
      </c>
      <c r="B5" s="138">
        <v>2</v>
      </c>
      <c r="C5" s="138">
        <v>3</v>
      </c>
      <c r="D5" s="138">
        <v>4</v>
      </c>
      <c r="E5" s="138">
        <v>5</v>
      </c>
      <c r="F5" s="138">
        <v>6</v>
      </c>
      <c r="G5" s="138">
        <v>7</v>
      </c>
      <c r="H5" s="138">
        <v>8</v>
      </c>
      <c r="I5" s="138">
        <v>9</v>
      </c>
      <c r="J5" s="138">
        <v>10</v>
      </c>
      <c r="K5" s="138">
        <v>11</v>
      </c>
      <c r="L5" s="138">
        <v>12</v>
      </c>
      <c r="M5" s="119"/>
      <c r="N5" s="119"/>
    </row>
    <row r="6" spans="1:18" ht="38.25">
      <c r="A6" s="138">
        <v>1</v>
      </c>
      <c r="B6" s="138" t="s">
        <v>433</v>
      </c>
      <c r="C6" s="138" t="s">
        <v>541</v>
      </c>
      <c r="D6" s="138" t="s">
        <v>748</v>
      </c>
      <c r="E6" s="94">
        <v>50.8</v>
      </c>
      <c r="F6" s="138" t="s">
        <v>542</v>
      </c>
      <c r="G6" s="138" t="s">
        <v>543</v>
      </c>
      <c r="H6" s="138" t="s">
        <v>544</v>
      </c>
      <c r="I6" s="138"/>
      <c r="J6" s="138"/>
      <c r="K6" s="138"/>
      <c r="L6" s="154" t="s">
        <v>151</v>
      </c>
      <c r="M6" s="120"/>
      <c r="N6" s="120"/>
    </row>
    <row r="7" spans="1:18" ht="38.25">
      <c r="A7" s="138">
        <v>2</v>
      </c>
      <c r="B7" s="138" t="s">
        <v>433</v>
      </c>
      <c r="C7" s="138" t="s">
        <v>597</v>
      </c>
      <c r="D7" s="138" t="s">
        <v>748</v>
      </c>
      <c r="E7" s="94">
        <v>47.6</v>
      </c>
      <c r="F7" s="138" t="s">
        <v>892</v>
      </c>
      <c r="G7" s="138" t="s">
        <v>893</v>
      </c>
      <c r="H7" s="138" t="s">
        <v>894</v>
      </c>
      <c r="I7" s="86"/>
      <c r="J7" s="86"/>
      <c r="K7" s="86"/>
      <c r="L7" s="154" t="s">
        <v>151</v>
      </c>
    </row>
    <row r="8" spans="1:18" ht="38.25">
      <c r="A8" s="138">
        <v>3</v>
      </c>
      <c r="B8" s="138" t="s">
        <v>433</v>
      </c>
      <c r="C8" s="138" t="s">
        <v>67</v>
      </c>
      <c r="D8" s="138" t="s">
        <v>748</v>
      </c>
      <c r="E8" s="94">
        <v>43.3</v>
      </c>
      <c r="F8" s="138" t="s">
        <v>68</v>
      </c>
      <c r="G8" s="138" t="s">
        <v>69</v>
      </c>
      <c r="H8" s="138" t="s">
        <v>70</v>
      </c>
      <c r="I8" s="86"/>
      <c r="J8" s="86"/>
      <c r="K8" s="86"/>
      <c r="L8" s="154" t="s">
        <v>151</v>
      </c>
      <c r="N8" s="123"/>
    </row>
    <row r="9" spans="1:18" ht="38.25">
      <c r="A9" s="138">
        <v>4</v>
      </c>
      <c r="B9" s="138" t="s">
        <v>433</v>
      </c>
      <c r="C9" s="138" t="s">
        <v>895</v>
      </c>
      <c r="D9" s="138" t="s">
        <v>748</v>
      </c>
      <c r="E9" s="94">
        <v>43.7</v>
      </c>
      <c r="F9" s="138" t="s">
        <v>897</v>
      </c>
      <c r="G9" s="138" t="s">
        <v>896</v>
      </c>
      <c r="H9" s="138" t="s">
        <v>898</v>
      </c>
      <c r="I9" s="86"/>
      <c r="J9" s="86"/>
      <c r="K9" s="86"/>
      <c r="L9" s="154" t="s">
        <v>151</v>
      </c>
    </row>
    <row r="10" spans="1:18" ht="36" customHeight="1">
      <c r="A10" s="138">
        <v>5</v>
      </c>
      <c r="B10" s="138" t="s">
        <v>433</v>
      </c>
      <c r="C10" s="88" t="s">
        <v>161</v>
      </c>
      <c r="D10" s="88" t="s">
        <v>748</v>
      </c>
      <c r="E10" s="94">
        <v>50</v>
      </c>
      <c r="F10" s="138" t="s">
        <v>102</v>
      </c>
      <c r="G10" s="91">
        <v>41622</v>
      </c>
      <c r="H10" s="138" t="s">
        <v>103</v>
      </c>
      <c r="I10" s="86"/>
      <c r="J10" s="86"/>
      <c r="K10" s="86"/>
      <c r="L10" s="138" t="s">
        <v>145</v>
      </c>
      <c r="N10" s="123"/>
    </row>
    <row r="11" spans="1:18" ht="34.5" customHeight="1">
      <c r="A11" s="138">
        <v>6</v>
      </c>
      <c r="B11" s="138" t="s">
        <v>433</v>
      </c>
      <c r="C11" s="138" t="s">
        <v>119</v>
      </c>
      <c r="D11" s="88" t="s">
        <v>748</v>
      </c>
      <c r="E11" s="94">
        <v>33.6</v>
      </c>
      <c r="F11" s="138" t="s">
        <v>120</v>
      </c>
      <c r="G11" s="91">
        <v>42065</v>
      </c>
      <c r="H11" s="138" t="s">
        <v>121</v>
      </c>
      <c r="I11" s="86"/>
      <c r="J11" s="86"/>
      <c r="K11" s="86"/>
      <c r="L11" s="154" t="s">
        <v>162</v>
      </c>
      <c r="N11" s="123"/>
    </row>
    <row r="12" spans="1:18" ht="38.25">
      <c r="A12" s="138">
        <v>7</v>
      </c>
      <c r="B12" s="88" t="s">
        <v>433</v>
      </c>
      <c r="C12" s="138" t="s">
        <v>122</v>
      </c>
      <c r="D12" s="88" t="s">
        <v>748</v>
      </c>
      <c r="E12" s="130">
        <v>33.700000000000003</v>
      </c>
      <c r="F12" s="138" t="s">
        <v>123</v>
      </c>
      <c r="G12" s="91">
        <v>42065</v>
      </c>
      <c r="H12" s="138" t="s">
        <v>124</v>
      </c>
      <c r="I12" s="93"/>
      <c r="J12" s="93"/>
      <c r="K12" s="93"/>
      <c r="L12" s="154" t="s">
        <v>163</v>
      </c>
      <c r="R12" s="95"/>
    </row>
    <row r="13" spans="1:18" ht="38.25">
      <c r="A13" s="138">
        <v>8</v>
      </c>
      <c r="B13" s="138" t="s">
        <v>433</v>
      </c>
      <c r="C13" s="138" t="s">
        <v>935</v>
      </c>
      <c r="D13" s="138" t="s">
        <v>748</v>
      </c>
      <c r="E13" s="94">
        <v>49.7</v>
      </c>
      <c r="F13" s="138" t="s">
        <v>936</v>
      </c>
      <c r="G13" s="138" t="s">
        <v>937</v>
      </c>
      <c r="H13" s="138" t="s">
        <v>938</v>
      </c>
      <c r="I13" s="86"/>
      <c r="J13" s="86"/>
      <c r="K13" s="86"/>
      <c r="L13" s="154" t="s">
        <v>151</v>
      </c>
    </row>
    <row r="14" spans="1:18" ht="38.25">
      <c r="A14" s="138">
        <v>9</v>
      </c>
      <c r="B14" s="138" t="s">
        <v>433</v>
      </c>
      <c r="C14" s="138" t="s">
        <v>614</v>
      </c>
      <c r="D14" s="138" t="s">
        <v>748</v>
      </c>
      <c r="E14" s="94">
        <v>40.6</v>
      </c>
      <c r="F14" s="138" t="s">
        <v>615</v>
      </c>
      <c r="G14" s="138" t="s">
        <v>937</v>
      </c>
      <c r="H14" s="138" t="s">
        <v>938</v>
      </c>
      <c r="I14" s="86"/>
      <c r="J14" s="86"/>
      <c r="K14" s="86"/>
      <c r="L14" s="154" t="s">
        <v>151</v>
      </c>
      <c r="N14" s="123"/>
    </row>
    <row r="15" spans="1:18" ht="38.25">
      <c r="A15" s="138">
        <v>10</v>
      </c>
      <c r="B15" s="138" t="s">
        <v>433</v>
      </c>
      <c r="C15" s="138" t="s">
        <v>656</v>
      </c>
      <c r="D15" s="138" t="s">
        <v>748</v>
      </c>
      <c r="E15" s="94">
        <v>41</v>
      </c>
      <c r="F15" s="138" t="s">
        <v>657</v>
      </c>
      <c r="G15" s="138" t="s">
        <v>658</v>
      </c>
      <c r="H15" s="138" t="s">
        <v>659</v>
      </c>
      <c r="I15" s="86"/>
      <c r="J15" s="86"/>
      <c r="K15" s="86"/>
      <c r="L15" s="154" t="s">
        <v>151</v>
      </c>
      <c r="N15" s="123"/>
    </row>
    <row r="16" spans="1:18" ht="25.5">
      <c r="A16" s="138">
        <v>11</v>
      </c>
      <c r="B16" s="138" t="s">
        <v>433</v>
      </c>
      <c r="C16" s="138" t="s">
        <v>548</v>
      </c>
      <c r="D16" s="138" t="s">
        <v>748</v>
      </c>
      <c r="E16" s="128">
        <v>74.650000000000006</v>
      </c>
      <c r="F16" s="138" t="s">
        <v>545</v>
      </c>
      <c r="G16" s="124" t="s">
        <v>546</v>
      </c>
      <c r="H16" s="138" t="s">
        <v>547</v>
      </c>
      <c r="I16" s="124"/>
      <c r="J16" s="124"/>
      <c r="K16" s="124"/>
      <c r="L16" s="154" t="s">
        <v>151</v>
      </c>
      <c r="M16" s="120"/>
      <c r="N16" s="120"/>
    </row>
    <row r="17" spans="1:15" s="82" customFormat="1" ht="25.5">
      <c r="A17" s="138">
        <v>12</v>
      </c>
      <c r="B17" s="138" t="s">
        <v>433</v>
      </c>
      <c r="C17" s="138" t="s">
        <v>553</v>
      </c>
      <c r="D17" s="138" t="s">
        <v>748</v>
      </c>
      <c r="E17" s="129">
        <v>41.13</v>
      </c>
      <c r="F17" s="138" t="s">
        <v>550</v>
      </c>
      <c r="G17" s="138" t="s">
        <v>551</v>
      </c>
      <c r="H17" s="138" t="s">
        <v>552</v>
      </c>
      <c r="I17" s="81"/>
      <c r="J17" s="81"/>
      <c r="K17" s="81"/>
      <c r="L17" s="154" t="s">
        <v>151</v>
      </c>
      <c r="M17" s="121"/>
      <c r="N17" s="121"/>
    </row>
    <row r="18" spans="1:15" ht="25.5">
      <c r="A18" s="138">
        <v>13</v>
      </c>
      <c r="B18" s="138" t="s">
        <v>433</v>
      </c>
      <c r="C18" s="138" t="s">
        <v>573</v>
      </c>
      <c r="D18" s="138" t="s">
        <v>748</v>
      </c>
      <c r="E18" s="94">
        <v>46.87</v>
      </c>
      <c r="F18" s="138" t="s">
        <v>574</v>
      </c>
      <c r="G18" s="138" t="s">
        <v>546</v>
      </c>
      <c r="H18" s="138" t="s">
        <v>575</v>
      </c>
      <c r="I18" s="138"/>
      <c r="J18" s="138"/>
      <c r="K18" s="138"/>
      <c r="L18" s="154" t="s">
        <v>151</v>
      </c>
      <c r="M18" s="120"/>
      <c r="N18" s="120"/>
    </row>
    <row r="19" spans="1:15" ht="25.5">
      <c r="A19" s="138">
        <v>14</v>
      </c>
      <c r="B19" s="138" t="s">
        <v>433</v>
      </c>
      <c r="C19" s="138" t="s">
        <v>576</v>
      </c>
      <c r="D19" s="138" t="s">
        <v>748</v>
      </c>
      <c r="E19" s="94">
        <v>37.44</v>
      </c>
      <c r="F19" s="138" t="s">
        <v>577</v>
      </c>
      <c r="G19" s="138" t="s">
        <v>546</v>
      </c>
      <c r="H19" s="138" t="s">
        <v>578</v>
      </c>
      <c r="I19" s="138"/>
      <c r="J19" s="138"/>
      <c r="K19" s="138"/>
      <c r="L19" s="154" t="s">
        <v>151</v>
      </c>
      <c r="M19" s="120"/>
      <c r="N19" s="120"/>
    </row>
    <row r="20" spans="1:15" ht="25.5">
      <c r="A20" s="138">
        <v>15</v>
      </c>
      <c r="B20" s="138" t="s">
        <v>433</v>
      </c>
      <c r="C20" s="138" t="s">
        <v>579</v>
      </c>
      <c r="D20" s="138" t="s">
        <v>748</v>
      </c>
      <c r="E20" s="94">
        <v>47.11</v>
      </c>
      <c r="F20" s="138" t="s">
        <v>580</v>
      </c>
      <c r="G20" s="138" t="s">
        <v>546</v>
      </c>
      <c r="H20" s="138" t="s">
        <v>581</v>
      </c>
      <c r="I20" s="138"/>
      <c r="J20" s="138"/>
      <c r="K20" s="138"/>
      <c r="L20" s="154" t="s">
        <v>151</v>
      </c>
      <c r="M20" s="120"/>
      <c r="N20" s="120"/>
    </row>
    <row r="21" spans="1:15" ht="25.5">
      <c r="A21" s="138">
        <v>16</v>
      </c>
      <c r="B21" s="138" t="s">
        <v>433</v>
      </c>
      <c r="C21" s="138" t="s">
        <v>582</v>
      </c>
      <c r="D21" s="138" t="s">
        <v>748</v>
      </c>
      <c r="E21" s="94">
        <v>42.05</v>
      </c>
      <c r="F21" s="138" t="s">
        <v>549</v>
      </c>
      <c r="G21" s="138" t="s">
        <v>583</v>
      </c>
      <c r="H21" s="138" t="s">
        <v>584</v>
      </c>
      <c r="I21" s="86"/>
      <c r="J21" s="86"/>
      <c r="K21" s="86"/>
      <c r="L21" s="154" t="s">
        <v>151</v>
      </c>
    </row>
    <row r="22" spans="1:15" ht="35.25" customHeight="1">
      <c r="A22" s="138">
        <v>17</v>
      </c>
      <c r="B22" s="138" t="s">
        <v>433</v>
      </c>
      <c r="C22" s="138" t="s">
        <v>932</v>
      </c>
      <c r="D22" s="138" t="s">
        <v>748</v>
      </c>
      <c r="E22" s="94">
        <v>40.9</v>
      </c>
      <c r="F22" s="138" t="s">
        <v>933</v>
      </c>
      <c r="G22" s="138" t="s">
        <v>546</v>
      </c>
      <c r="H22" s="138" t="s">
        <v>934</v>
      </c>
      <c r="I22" s="86"/>
      <c r="J22" s="86"/>
      <c r="K22" s="86"/>
      <c r="L22" s="154" t="s">
        <v>151</v>
      </c>
    </row>
    <row r="23" spans="1:15" ht="35.25" customHeight="1">
      <c r="A23" s="138">
        <v>18</v>
      </c>
      <c r="B23" s="138" t="s">
        <v>433</v>
      </c>
      <c r="C23" s="138" t="s">
        <v>940</v>
      </c>
      <c r="D23" s="138" t="s">
        <v>748</v>
      </c>
      <c r="E23" s="94">
        <v>41</v>
      </c>
      <c r="F23" s="138" t="s">
        <v>939</v>
      </c>
      <c r="G23" s="138" t="s">
        <v>546</v>
      </c>
      <c r="H23" s="138" t="s">
        <v>941</v>
      </c>
      <c r="I23" s="86"/>
      <c r="J23" s="86"/>
      <c r="K23" s="86"/>
      <c r="L23" s="154" t="s">
        <v>151</v>
      </c>
      <c r="N23" s="123"/>
    </row>
    <row r="24" spans="1:15" ht="35.25" customHeight="1">
      <c r="A24" s="138">
        <v>19</v>
      </c>
      <c r="B24" s="138" t="s">
        <v>433</v>
      </c>
      <c r="C24" s="138" t="s">
        <v>943</v>
      </c>
      <c r="D24" s="138" t="s">
        <v>748</v>
      </c>
      <c r="E24" s="94">
        <v>41.04</v>
      </c>
      <c r="F24" s="138" t="s">
        <v>942</v>
      </c>
      <c r="G24" s="91" t="s">
        <v>551</v>
      </c>
      <c r="H24" s="138" t="s">
        <v>944</v>
      </c>
      <c r="I24" s="86"/>
      <c r="J24" s="86"/>
      <c r="K24" s="86"/>
      <c r="L24" s="154" t="s">
        <v>151</v>
      </c>
      <c r="N24" s="123"/>
    </row>
    <row r="25" spans="1:15" ht="35.25" customHeight="1">
      <c r="A25" s="138">
        <v>20</v>
      </c>
      <c r="B25" s="138" t="s">
        <v>433</v>
      </c>
      <c r="C25" s="138" t="s">
        <v>605</v>
      </c>
      <c r="D25" s="138" t="s">
        <v>748</v>
      </c>
      <c r="E25" s="94">
        <v>47.11</v>
      </c>
      <c r="F25" s="138" t="s">
        <v>606</v>
      </c>
      <c r="G25" s="91" t="s">
        <v>546</v>
      </c>
      <c r="H25" s="138" t="s">
        <v>607</v>
      </c>
      <c r="I25" s="86"/>
      <c r="J25" s="86"/>
      <c r="K25" s="86"/>
      <c r="L25" s="154" t="s">
        <v>151</v>
      </c>
      <c r="N25" s="123"/>
    </row>
    <row r="26" spans="1:15" ht="33" customHeight="1">
      <c r="A26" s="138">
        <v>21</v>
      </c>
      <c r="B26" s="138" t="s">
        <v>433</v>
      </c>
      <c r="C26" s="138" t="s">
        <v>954</v>
      </c>
      <c r="D26" s="138" t="s">
        <v>748</v>
      </c>
      <c r="E26" s="94">
        <v>61.9</v>
      </c>
      <c r="F26" s="138" t="s">
        <v>956</v>
      </c>
      <c r="G26" s="138" t="s">
        <v>551</v>
      </c>
      <c r="H26" s="138" t="s">
        <v>955</v>
      </c>
      <c r="I26" s="86"/>
      <c r="J26" s="86"/>
      <c r="K26" s="86"/>
      <c r="L26" s="154" t="s">
        <v>151</v>
      </c>
      <c r="N26" s="123"/>
    </row>
    <row r="27" spans="1:15" ht="25.5">
      <c r="A27" s="138">
        <v>22</v>
      </c>
      <c r="B27" s="138" t="s">
        <v>433</v>
      </c>
      <c r="C27" s="138" t="s">
        <v>973</v>
      </c>
      <c r="D27" s="138" t="s">
        <v>748</v>
      </c>
      <c r="E27" s="94">
        <v>48.41</v>
      </c>
      <c r="F27" s="138" t="s">
        <v>972</v>
      </c>
      <c r="G27" s="138" t="s">
        <v>551</v>
      </c>
      <c r="H27" s="138" t="s">
        <v>974</v>
      </c>
      <c r="I27" s="93"/>
      <c r="J27" s="93"/>
      <c r="K27" s="86"/>
      <c r="L27" s="154" t="s">
        <v>151</v>
      </c>
      <c r="N27" s="123"/>
      <c r="O27" s="92"/>
    </row>
    <row r="28" spans="1:15" ht="38.25" customHeight="1">
      <c r="A28" s="138">
        <v>23</v>
      </c>
      <c r="B28" s="138" t="s">
        <v>433</v>
      </c>
      <c r="C28" s="138" t="s">
        <v>71</v>
      </c>
      <c r="D28" s="138" t="s">
        <v>748</v>
      </c>
      <c r="E28" s="94">
        <v>40.5</v>
      </c>
      <c r="F28" s="138" t="s">
        <v>72</v>
      </c>
      <c r="G28" s="138" t="s">
        <v>73</v>
      </c>
      <c r="H28" s="138" t="s">
        <v>74</v>
      </c>
      <c r="I28" s="93"/>
      <c r="J28" s="93"/>
      <c r="K28" s="86"/>
      <c r="L28" s="154" t="s">
        <v>151</v>
      </c>
      <c r="N28" s="123"/>
      <c r="O28" s="92"/>
    </row>
    <row r="29" spans="1:15" ht="25.5">
      <c r="A29" s="138">
        <v>24</v>
      </c>
      <c r="B29" s="138" t="s">
        <v>433</v>
      </c>
      <c r="C29" s="138" t="s">
        <v>97</v>
      </c>
      <c r="D29" s="88" t="s">
        <v>748</v>
      </c>
      <c r="E29" s="94">
        <v>41</v>
      </c>
      <c r="F29" s="138" t="s">
        <v>98</v>
      </c>
      <c r="G29" s="91">
        <v>41373</v>
      </c>
      <c r="H29" s="138" t="s">
        <v>99</v>
      </c>
      <c r="I29" s="86"/>
      <c r="J29" s="86"/>
      <c r="K29" s="86"/>
      <c r="L29" s="154" t="s">
        <v>151</v>
      </c>
      <c r="M29" s="96" t="s">
        <v>329</v>
      </c>
    </row>
    <row r="30" spans="1:15" ht="25.5">
      <c r="A30" s="138">
        <v>25</v>
      </c>
      <c r="B30" s="138" t="s">
        <v>433</v>
      </c>
      <c r="C30" s="138" t="s">
        <v>554</v>
      </c>
      <c r="D30" s="138" t="s">
        <v>748</v>
      </c>
      <c r="E30" s="94">
        <v>43.1</v>
      </c>
      <c r="F30" s="138" t="s">
        <v>555</v>
      </c>
      <c r="G30" s="138" t="s">
        <v>556</v>
      </c>
      <c r="H30" s="138" t="s">
        <v>557</v>
      </c>
      <c r="I30" s="81"/>
      <c r="J30" s="81"/>
      <c r="K30" s="81"/>
      <c r="L30" s="154" t="s">
        <v>151</v>
      </c>
      <c r="M30" s="120"/>
      <c r="N30" s="121"/>
    </row>
    <row r="31" spans="1:15" ht="25.5">
      <c r="A31" s="138">
        <v>27</v>
      </c>
      <c r="B31" s="138" t="s">
        <v>433</v>
      </c>
      <c r="C31" s="138" t="s">
        <v>125</v>
      </c>
      <c r="D31" s="88" t="s">
        <v>748</v>
      </c>
      <c r="E31" s="94">
        <v>22.2</v>
      </c>
      <c r="F31" s="138" t="s">
        <v>126</v>
      </c>
      <c r="G31" s="91">
        <v>42193</v>
      </c>
      <c r="H31" s="138" t="s">
        <v>127</v>
      </c>
      <c r="I31" s="86"/>
      <c r="J31" s="86"/>
      <c r="K31" s="86"/>
      <c r="L31" s="154" t="s">
        <v>151</v>
      </c>
      <c r="M31" s="123"/>
    </row>
    <row r="32" spans="1:15" ht="25.5">
      <c r="A32" s="138">
        <v>28</v>
      </c>
      <c r="B32" s="138" t="s">
        <v>433</v>
      </c>
      <c r="C32" s="138" t="s">
        <v>570</v>
      </c>
      <c r="D32" s="138" t="s">
        <v>748</v>
      </c>
      <c r="E32" s="94">
        <v>18.2</v>
      </c>
      <c r="F32" s="138" t="s">
        <v>569</v>
      </c>
      <c r="G32" s="138" t="s">
        <v>571</v>
      </c>
      <c r="H32" s="138" t="s">
        <v>572</v>
      </c>
      <c r="I32" s="138"/>
      <c r="J32" s="138"/>
      <c r="K32" s="138"/>
      <c r="L32" s="154" t="s">
        <v>151</v>
      </c>
      <c r="M32" s="120"/>
      <c r="N32" s="120"/>
    </row>
    <row r="33" spans="1:18" ht="36.75" customHeight="1">
      <c r="A33" s="138">
        <v>29</v>
      </c>
      <c r="B33" s="138" t="s">
        <v>433</v>
      </c>
      <c r="C33" s="138" t="s">
        <v>968</v>
      </c>
      <c r="D33" s="138" t="s">
        <v>748</v>
      </c>
      <c r="E33" s="94">
        <v>32.28</v>
      </c>
      <c r="F33" s="138" t="s">
        <v>970</v>
      </c>
      <c r="G33" s="138" t="s">
        <v>969</v>
      </c>
      <c r="H33" s="138" t="s">
        <v>971</v>
      </c>
      <c r="I33" s="93"/>
      <c r="J33" s="93"/>
      <c r="K33" s="86"/>
      <c r="L33" s="161" t="s">
        <v>194</v>
      </c>
    </row>
    <row r="34" spans="1:18" ht="34.5" customHeight="1">
      <c r="A34" s="138">
        <v>30</v>
      </c>
      <c r="B34" s="138" t="s">
        <v>433</v>
      </c>
      <c r="C34" s="138" t="s">
        <v>600</v>
      </c>
      <c r="D34" s="138" t="s">
        <v>748</v>
      </c>
      <c r="E34" s="94">
        <v>28.31</v>
      </c>
      <c r="F34" s="138" t="s">
        <v>601</v>
      </c>
      <c r="G34" s="138" t="s">
        <v>193</v>
      </c>
      <c r="H34" s="138" t="s">
        <v>602</v>
      </c>
      <c r="I34" s="86"/>
      <c r="J34" s="86"/>
      <c r="K34" s="86"/>
      <c r="L34" s="161" t="s">
        <v>156</v>
      </c>
    </row>
    <row r="35" spans="1:18" ht="32.25" customHeight="1">
      <c r="A35" s="138">
        <v>31</v>
      </c>
      <c r="B35" s="88" t="s">
        <v>911</v>
      </c>
      <c r="C35" s="88" t="s">
        <v>914</v>
      </c>
      <c r="D35" s="138" t="s">
        <v>748</v>
      </c>
      <c r="E35" s="130">
        <v>171.1</v>
      </c>
      <c r="F35" s="138" t="s">
        <v>912</v>
      </c>
      <c r="G35" s="138" t="s">
        <v>913</v>
      </c>
      <c r="H35" s="138" t="s">
        <v>915</v>
      </c>
      <c r="I35" s="89"/>
      <c r="J35" s="89"/>
      <c r="K35" s="85"/>
      <c r="L35" s="138" t="s">
        <v>187</v>
      </c>
      <c r="O35" s="79"/>
    </row>
    <row r="36" spans="1:18" ht="35.25" customHeight="1">
      <c r="A36" s="138">
        <v>32</v>
      </c>
      <c r="B36" s="138" t="s">
        <v>928</v>
      </c>
      <c r="C36" s="138" t="s">
        <v>929</v>
      </c>
      <c r="D36" s="138" t="s">
        <v>748</v>
      </c>
      <c r="E36" s="94">
        <v>73.760000000000005</v>
      </c>
      <c r="F36" s="138" t="s">
        <v>927</v>
      </c>
      <c r="G36" s="138" t="s">
        <v>930</v>
      </c>
      <c r="H36" s="138" t="s">
        <v>931</v>
      </c>
      <c r="I36" s="86"/>
      <c r="J36" s="86"/>
      <c r="K36" s="86"/>
      <c r="L36" s="138"/>
      <c r="N36" s="123"/>
    </row>
    <row r="37" spans="1:18" ht="35.25" customHeight="1">
      <c r="A37" s="138">
        <v>33</v>
      </c>
      <c r="B37" s="138" t="s">
        <v>433</v>
      </c>
      <c r="C37" s="138" t="s">
        <v>946</v>
      </c>
      <c r="D37" s="138" t="s">
        <v>748</v>
      </c>
      <c r="E37" s="94">
        <v>18.2</v>
      </c>
      <c r="F37" s="138" t="s">
        <v>434</v>
      </c>
      <c r="G37" s="138" t="s">
        <v>947</v>
      </c>
      <c r="H37" s="138" t="s">
        <v>948</v>
      </c>
      <c r="I37" s="86"/>
      <c r="J37" s="86"/>
      <c r="K37" s="86"/>
      <c r="L37" s="154" t="s">
        <v>151</v>
      </c>
    </row>
    <row r="38" spans="1:18" ht="35.25" customHeight="1">
      <c r="A38" s="138">
        <v>34</v>
      </c>
      <c r="B38" s="138" t="s">
        <v>433</v>
      </c>
      <c r="C38" s="138" t="s">
        <v>157</v>
      </c>
      <c r="D38" s="138" t="s">
        <v>748</v>
      </c>
      <c r="E38" s="94">
        <v>28.3</v>
      </c>
      <c r="F38" s="138" t="s">
        <v>949</v>
      </c>
      <c r="G38" s="138" t="s">
        <v>551</v>
      </c>
      <c r="H38" s="138" t="s">
        <v>950</v>
      </c>
      <c r="I38" s="86"/>
      <c r="J38" s="86"/>
      <c r="K38" s="86"/>
      <c r="L38" s="154" t="s">
        <v>151</v>
      </c>
    </row>
    <row r="39" spans="1:18" s="87" customFormat="1" ht="35.25" customHeight="1">
      <c r="A39" s="159">
        <v>35</v>
      </c>
      <c r="B39" s="159" t="s">
        <v>928</v>
      </c>
      <c r="C39" s="159" t="s">
        <v>158</v>
      </c>
      <c r="D39" s="159" t="s">
        <v>748</v>
      </c>
      <c r="E39" s="139">
        <v>54.8</v>
      </c>
      <c r="F39" s="159" t="s">
        <v>951</v>
      </c>
      <c r="G39" s="262" t="s">
        <v>952</v>
      </c>
      <c r="H39" s="159" t="s">
        <v>953</v>
      </c>
      <c r="I39" s="263"/>
      <c r="J39" s="263"/>
      <c r="K39" s="263"/>
      <c r="L39" s="159" t="s">
        <v>155</v>
      </c>
    </row>
    <row r="40" spans="1:18" ht="36.75" customHeight="1">
      <c r="A40" s="138">
        <v>36</v>
      </c>
      <c r="B40" s="138" t="s">
        <v>433</v>
      </c>
      <c r="C40" s="138" t="s">
        <v>979</v>
      </c>
      <c r="D40" s="138" t="s">
        <v>748</v>
      </c>
      <c r="E40" s="94">
        <v>31.4</v>
      </c>
      <c r="F40" s="138" t="s">
        <v>599</v>
      </c>
      <c r="G40" s="138" t="s">
        <v>474</v>
      </c>
      <c r="H40" s="138" t="s">
        <v>598</v>
      </c>
      <c r="I40" s="86"/>
      <c r="J40" s="86"/>
      <c r="K40" s="86"/>
      <c r="L40" s="154" t="s">
        <v>151</v>
      </c>
      <c r="N40" s="123"/>
      <c r="R40" s="92"/>
    </row>
    <row r="41" spans="1:18" ht="40.5" customHeight="1">
      <c r="A41" s="138">
        <v>37</v>
      </c>
      <c r="B41" s="138" t="s">
        <v>433</v>
      </c>
      <c r="C41" s="138" t="s">
        <v>663</v>
      </c>
      <c r="D41" s="138" t="s">
        <v>748</v>
      </c>
      <c r="E41" s="94">
        <v>57.9</v>
      </c>
      <c r="F41" s="138" t="s">
        <v>664</v>
      </c>
      <c r="G41" s="138" t="s">
        <v>665</v>
      </c>
      <c r="H41" s="138" t="s">
        <v>666</v>
      </c>
      <c r="I41" s="86"/>
      <c r="J41" s="86"/>
      <c r="K41" s="86"/>
      <c r="L41" s="154" t="s">
        <v>151</v>
      </c>
    </row>
    <row r="42" spans="1:18" ht="51">
      <c r="A42" s="138">
        <v>38</v>
      </c>
      <c r="B42" s="138" t="s">
        <v>433</v>
      </c>
      <c r="C42" s="138" t="s">
        <v>645</v>
      </c>
      <c r="D42" s="138" t="s">
        <v>748</v>
      </c>
      <c r="E42" s="94">
        <v>55.6</v>
      </c>
      <c r="F42" s="138" t="s">
        <v>667</v>
      </c>
      <c r="G42" s="138" t="s">
        <v>668</v>
      </c>
      <c r="H42" s="138" t="s">
        <v>36</v>
      </c>
      <c r="I42" s="86"/>
      <c r="J42" s="86"/>
      <c r="K42" s="86"/>
      <c r="L42" s="138" t="s">
        <v>188</v>
      </c>
      <c r="N42" s="123"/>
    </row>
    <row r="43" spans="1:18" ht="57.75" customHeight="1">
      <c r="A43" s="138">
        <v>39</v>
      </c>
      <c r="B43" s="138" t="s">
        <v>558</v>
      </c>
      <c r="C43" s="138" t="s">
        <v>559</v>
      </c>
      <c r="D43" s="138" t="s">
        <v>748</v>
      </c>
      <c r="E43" s="94">
        <v>267.89999999999998</v>
      </c>
      <c r="F43" s="138" t="s">
        <v>560</v>
      </c>
      <c r="G43" s="138" t="s">
        <v>561</v>
      </c>
      <c r="H43" s="138" t="s">
        <v>562</v>
      </c>
      <c r="I43" s="138"/>
      <c r="J43" s="138"/>
      <c r="K43" s="138"/>
      <c r="L43" s="138" t="s">
        <v>131</v>
      </c>
      <c r="M43" s="120"/>
      <c r="N43" s="120"/>
    </row>
    <row r="44" spans="1:18" ht="51">
      <c r="A44" s="138">
        <v>40</v>
      </c>
      <c r="B44" s="138" t="s">
        <v>564</v>
      </c>
      <c r="C44" s="138" t="s">
        <v>902</v>
      </c>
      <c r="D44" s="138" t="s">
        <v>748</v>
      </c>
      <c r="E44" s="94">
        <v>320.89999999999998</v>
      </c>
      <c r="F44" s="138" t="s">
        <v>565</v>
      </c>
      <c r="G44" s="138" t="s">
        <v>561</v>
      </c>
      <c r="H44" s="138" t="s">
        <v>562</v>
      </c>
      <c r="I44" s="138"/>
      <c r="J44" s="138"/>
      <c r="K44" s="138"/>
      <c r="L44" s="88" t="s">
        <v>138</v>
      </c>
      <c r="M44" s="120"/>
      <c r="N44" s="120"/>
    </row>
    <row r="45" spans="1:18" ht="51">
      <c r="A45" s="138">
        <v>41</v>
      </c>
      <c r="B45" s="138" t="s">
        <v>566</v>
      </c>
      <c r="C45" s="138" t="s">
        <v>567</v>
      </c>
      <c r="D45" s="138" t="s">
        <v>748</v>
      </c>
      <c r="E45" s="94">
        <v>141.30000000000001</v>
      </c>
      <c r="F45" s="138" t="s">
        <v>568</v>
      </c>
      <c r="G45" s="138" t="s">
        <v>561</v>
      </c>
      <c r="H45" s="138" t="s">
        <v>562</v>
      </c>
      <c r="I45" s="81"/>
      <c r="J45" s="81"/>
      <c r="K45" s="81"/>
      <c r="L45" s="138" t="s">
        <v>563</v>
      </c>
      <c r="M45" s="120"/>
      <c r="N45" s="120"/>
    </row>
    <row r="46" spans="1:18" ht="51">
      <c r="A46" s="138">
        <v>42</v>
      </c>
      <c r="B46" s="138" t="s">
        <v>770</v>
      </c>
      <c r="C46" s="138" t="s">
        <v>587</v>
      </c>
      <c r="D46" s="138" t="s">
        <v>748</v>
      </c>
      <c r="E46" s="94">
        <v>289.10000000000002</v>
      </c>
      <c r="F46" s="138" t="s">
        <v>585</v>
      </c>
      <c r="G46" s="138" t="s">
        <v>586</v>
      </c>
      <c r="H46" s="138" t="s">
        <v>588</v>
      </c>
      <c r="I46" s="86"/>
      <c r="J46" s="86"/>
      <c r="K46" s="86"/>
      <c r="L46" s="153" t="s">
        <v>132</v>
      </c>
    </row>
    <row r="47" spans="1:18" ht="63.75">
      <c r="A47" s="138">
        <v>43</v>
      </c>
      <c r="B47" s="138" t="s">
        <v>589</v>
      </c>
      <c r="C47" s="138" t="s">
        <v>590</v>
      </c>
      <c r="D47" s="138" t="s">
        <v>748</v>
      </c>
      <c r="E47" s="94">
        <v>322.73</v>
      </c>
      <c r="F47" s="138" t="s">
        <v>591</v>
      </c>
      <c r="G47" s="138" t="s">
        <v>586</v>
      </c>
      <c r="H47" s="138" t="s">
        <v>588</v>
      </c>
      <c r="I47" s="86"/>
      <c r="J47" s="86"/>
      <c r="K47" s="86"/>
      <c r="L47" s="153" t="s">
        <v>133</v>
      </c>
    </row>
    <row r="48" spans="1:18" ht="49.5" customHeight="1">
      <c r="A48" s="138">
        <v>44</v>
      </c>
      <c r="B48" s="138" t="s">
        <v>595</v>
      </c>
      <c r="C48" s="138" t="s">
        <v>594</v>
      </c>
      <c r="D48" s="138" t="s">
        <v>748</v>
      </c>
      <c r="E48" s="94">
        <v>980.01</v>
      </c>
      <c r="F48" s="138" t="s">
        <v>592</v>
      </c>
      <c r="G48" s="138" t="s">
        <v>593</v>
      </c>
      <c r="H48" s="138" t="s">
        <v>596</v>
      </c>
      <c r="I48" s="86"/>
      <c r="J48" s="86"/>
      <c r="K48" s="86"/>
      <c r="L48" s="138" t="s">
        <v>182</v>
      </c>
    </row>
    <row r="49" spans="1:15" ht="51">
      <c r="A49" s="138">
        <v>45</v>
      </c>
      <c r="B49" s="138" t="s">
        <v>899</v>
      </c>
      <c r="C49" s="138" t="s">
        <v>559</v>
      </c>
      <c r="D49" s="138" t="s">
        <v>748</v>
      </c>
      <c r="E49" s="94">
        <v>114.2</v>
      </c>
      <c r="F49" s="138" t="s">
        <v>900</v>
      </c>
      <c r="G49" s="138" t="s">
        <v>561</v>
      </c>
      <c r="H49" s="138" t="s">
        <v>562</v>
      </c>
      <c r="I49" s="86"/>
      <c r="J49" s="86"/>
      <c r="K49" s="86"/>
      <c r="L49" s="138" t="s">
        <v>131</v>
      </c>
    </row>
    <row r="50" spans="1:15" ht="51">
      <c r="A50" s="138">
        <v>46</v>
      </c>
      <c r="B50" s="138" t="s">
        <v>901</v>
      </c>
      <c r="C50" s="124" t="s">
        <v>902</v>
      </c>
      <c r="D50" s="138" t="s">
        <v>748</v>
      </c>
      <c r="E50" s="128">
        <v>209</v>
      </c>
      <c r="F50" s="138" t="s">
        <v>903</v>
      </c>
      <c r="G50" s="124" t="s">
        <v>769</v>
      </c>
      <c r="H50" s="138" t="s">
        <v>562</v>
      </c>
      <c r="I50" s="127"/>
      <c r="J50" s="127"/>
      <c r="K50" s="127"/>
      <c r="L50" s="85" t="s">
        <v>137</v>
      </c>
    </row>
    <row r="51" spans="1:15" ht="51">
      <c r="A51" s="138">
        <v>47</v>
      </c>
      <c r="B51" s="124" t="s">
        <v>904</v>
      </c>
      <c r="C51" s="124" t="s">
        <v>905</v>
      </c>
      <c r="D51" s="138" t="s">
        <v>748</v>
      </c>
      <c r="E51" s="128">
        <v>43.2</v>
      </c>
      <c r="F51" s="138" t="s">
        <v>907</v>
      </c>
      <c r="G51" s="124" t="s">
        <v>906</v>
      </c>
      <c r="H51" s="138" t="s">
        <v>562</v>
      </c>
      <c r="I51" s="124"/>
      <c r="J51" s="124"/>
      <c r="K51" s="124"/>
      <c r="L51" s="156" t="s">
        <v>175</v>
      </c>
    </row>
    <row r="52" spans="1:15" ht="102">
      <c r="A52" s="138">
        <v>48</v>
      </c>
      <c r="B52" s="138" t="s">
        <v>136</v>
      </c>
      <c r="C52" s="138" t="s">
        <v>139</v>
      </c>
      <c r="D52" s="138" t="s">
        <v>748</v>
      </c>
      <c r="E52" s="94">
        <v>2493.41</v>
      </c>
      <c r="F52" s="138" t="s">
        <v>908</v>
      </c>
      <c r="G52" s="124" t="s">
        <v>906</v>
      </c>
      <c r="H52" s="138" t="s">
        <v>562</v>
      </c>
      <c r="I52" s="85"/>
      <c r="J52" s="85"/>
      <c r="K52" s="85"/>
      <c r="L52" s="138" t="s">
        <v>153</v>
      </c>
      <c r="M52" s="96" t="s">
        <v>886</v>
      </c>
    </row>
    <row r="53" spans="1:15" ht="51">
      <c r="A53" s="138">
        <v>50</v>
      </c>
      <c r="B53" s="138" t="s">
        <v>770</v>
      </c>
      <c r="C53" s="124" t="s">
        <v>905</v>
      </c>
      <c r="D53" s="138" t="s">
        <v>748</v>
      </c>
      <c r="E53" s="94">
        <v>445.5</v>
      </c>
      <c r="F53" s="138" t="s">
        <v>910</v>
      </c>
      <c r="G53" s="138" t="s">
        <v>909</v>
      </c>
      <c r="H53" s="138" t="s">
        <v>562</v>
      </c>
      <c r="I53" s="85"/>
      <c r="J53" s="85"/>
      <c r="K53" s="85"/>
      <c r="L53" s="138" t="s">
        <v>185</v>
      </c>
    </row>
    <row r="54" spans="1:15" s="96" customFormat="1" ht="35.25" customHeight="1">
      <c r="A54" s="138">
        <v>51</v>
      </c>
      <c r="B54" s="88" t="s">
        <v>564</v>
      </c>
      <c r="C54" s="88" t="s">
        <v>918</v>
      </c>
      <c r="D54" s="88" t="s">
        <v>748</v>
      </c>
      <c r="E54" s="130">
        <v>422.5</v>
      </c>
      <c r="F54" s="88" t="s">
        <v>916</v>
      </c>
      <c r="G54" s="88" t="s">
        <v>917</v>
      </c>
      <c r="H54" s="88" t="s">
        <v>919</v>
      </c>
      <c r="I54" s="89"/>
      <c r="J54" s="89"/>
      <c r="K54" s="158"/>
      <c r="L54" s="138" t="s">
        <v>140</v>
      </c>
      <c r="O54" s="120"/>
    </row>
    <row r="55" spans="1:15" ht="35.25" customHeight="1">
      <c r="A55" s="138">
        <v>52</v>
      </c>
      <c r="B55" s="88" t="s">
        <v>564</v>
      </c>
      <c r="C55" s="88" t="s">
        <v>918</v>
      </c>
      <c r="D55" s="138" t="s">
        <v>748</v>
      </c>
      <c r="E55" s="139">
        <v>803.6</v>
      </c>
      <c r="F55" s="138" t="s">
        <v>920</v>
      </c>
      <c r="G55" s="138" t="s">
        <v>917</v>
      </c>
      <c r="H55" s="138" t="s">
        <v>919</v>
      </c>
      <c r="I55" s="85"/>
      <c r="J55" s="85"/>
      <c r="K55" s="85"/>
      <c r="L55" s="138" t="s">
        <v>140</v>
      </c>
    </row>
    <row r="56" spans="1:15" ht="35.25" customHeight="1">
      <c r="A56" s="138">
        <v>53</v>
      </c>
      <c r="B56" s="88" t="s">
        <v>564</v>
      </c>
      <c r="C56" s="88" t="s">
        <v>918</v>
      </c>
      <c r="D56" s="138" t="s">
        <v>748</v>
      </c>
      <c r="E56" s="139">
        <v>803.6</v>
      </c>
      <c r="F56" s="138" t="s">
        <v>921</v>
      </c>
      <c r="G56" s="138" t="s">
        <v>917</v>
      </c>
      <c r="H56" s="138" t="s">
        <v>919</v>
      </c>
      <c r="I56" s="90"/>
      <c r="J56" s="90"/>
      <c r="K56" s="90"/>
      <c r="L56" s="138" t="s">
        <v>140</v>
      </c>
    </row>
    <row r="57" spans="1:15" ht="35.25" customHeight="1">
      <c r="A57" s="138">
        <v>54</v>
      </c>
      <c r="B57" s="88" t="s">
        <v>564</v>
      </c>
      <c r="C57" s="88" t="s">
        <v>918</v>
      </c>
      <c r="D57" s="138" t="s">
        <v>748</v>
      </c>
      <c r="E57" s="139">
        <v>803.6</v>
      </c>
      <c r="F57" s="138" t="s">
        <v>922</v>
      </c>
      <c r="G57" s="138" t="s">
        <v>917</v>
      </c>
      <c r="H57" s="138" t="s">
        <v>919</v>
      </c>
      <c r="I57" s="83"/>
      <c r="J57" s="83"/>
      <c r="K57" s="83"/>
      <c r="L57" s="138" t="s">
        <v>140</v>
      </c>
    </row>
    <row r="58" spans="1:15" ht="35.25" customHeight="1">
      <c r="A58" s="138">
        <v>55</v>
      </c>
      <c r="B58" s="88" t="s">
        <v>564</v>
      </c>
      <c r="C58" s="88" t="s">
        <v>918</v>
      </c>
      <c r="D58" s="138" t="s">
        <v>748</v>
      </c>
      <c r="E58" s="139">
        <v>803.6</v>
      </c>
      <c r="F58" s="138" t="s">
        <v>923</v>
      </c>
      <c r="G58" s="138" t="s">
        <v>917</v>
      </c>
      <c r="H58" s="138" t="s">
        <v>919</v>
      </c>
      <c r="I58" s="86"/>
      <c r="J58" s="86"/>
      <c r="K58" s="86"/>
      <c r="L58" s="138" t="s">
        <v>140</v>
      </c>
      <c r="N58" s="123"/>
    </row>
    <row r="59" spans="1:15" ht="35.25" customHeight="1">
      <c r="A59" s="138">
        <v>56</v>
      </c>
      <c r="B59" s="88" t="s">
        <v>564</v>
      </c>
      <c r="C59" s="88" t="s">
        <v>918</v>
      </c>
      <c r="D59" s="138" t="s">
        <v>748</v>
      </c>
      <c r="E59" s="139">
        <v>803.6</v>
      </c>
      <c r="F59" s="138" t="s">
        <v>925</v>
      </c>
      <c r="G59" s="138" t="s">
        <v>917</v>
      </c>
      <c r="H59" s="138" t="s">
        <v>919</v>
      </c>
      <c r="I59" s="86"/>
      <c r="J59" s="86"/>
      <c r="K59" s="86"/>
      <c r="L59" s="138" t="s">
        <v>140</v>
      </c>
      <c r="N59" s="123"/>
      <c r="O59" s="92"/>
    </row>
    <row r="60" spans="1:15" ht="35.25" customHeight="1">
      <c r="A60" s="138">
        <v>57</v>
      </c>
      <c r="B60" s="88" t="s">
        <v>564</v>
      </c>
      <c r="C60" s="88" t="s">
        <v>918</v>
      </c>
      <c r="D60" s="138" t="s">
        <v>748</v>
      </c>
      <c r="E60" s="139">
        <v>803.6</v>
      </c>
      <c r="F60" s="138" t="s">
        <v>924</v>
      </c>
      <c r="G60" s="138" t="s">
        <v>917</v>
      </c>
      <c r="H60" s="138" t="s">
        <v>919</v>
      </c>
      <c r="I60" s="86"/>
      <c r="J60" s="86"/>
      <c r="K60" s="86"/>
      <c r="L60" s="138" t="s">
        <v>140</v>
      </c>
      <c r="N60" s="123"/>
    </row>
    <row r="61" spans="1:15" ht="35.25" customHeight="1">
      <c r="A61" s="138">
        <v>58</v>
      </c>
      <c r="B61" s="88" t="s">
        <v>564</v>
      </c>
      <c r="C61" s="88" t="s">
        <v>918</v>
      </c>
      <c r="D61" s="138" t="s">
        <v>748</v>
      </c>
      <c r="E61" s="130">
        <v>803.6</v>
      </c>
      <c r="F61" s="138" t="s">
        <v>926</v>
      </c>
      <c r="G61" s="138" t="s">
        <v>917</v>
      </c>
      <c r="H61" s="138" t="s">
        <v>919</v>
      </c>
      <c r="I61" s="86"/>
      <c r="J61" s="86"/>
      <c r="K61" s="86"/>
      <c r="L61" s="138" t="s">
        <v>140</v>
      </c>
      <c r="N61" s="123"/>
    </row>
    <row r="62" spans="1:15" ht="35.25" customHeight="1">
      <c r="A62" s="138">
        <v>59</v>
      </c>
      <c r="B62" s="88" t="s">
        <v>564</v>
      </c>
      <c r="C62" s="88" t="s">
        <v>918</v>
      </c>
      <c r="D62" s="138" t="s">
        <v>748</v>
      </c>
      <c r="E62" s="130">
        <v>803.6</v>
      </c>
      <c r="F62" s="138" t="s">
        <v>603</v>
      </c>
      <c r="G62" s="138" t="s">
        <v>917</v>
      </c>
      <c r="H62" s="138" t="s">
        <v>919</v>
      </c>
      <c r="I62" s="86"/>
      <c r="J62" s="86"/>
      <c r="K62" s="86"/>
      <c r="L62" s="138" t="s">
        <v>140</v>
      </c>
      <c r="N62" s="123"/>
    </row>
    <row r="63" spans="1:15" ht="35.25" customHeight="1">
      <c r="A63" s="138">
        <v>60</v>
      </c>
      <c r="B63" s="88" t="s">
        <v>564</v>
      </c>
      <c r="C63" s="88" t="s">
        <v>918</v>
      </c>
      <c r="D63" s="138" t="s">
        <v>748</v>
      </c>
      <c r="E63" s="130">
        <v>803.6</v>
      </c>
      <c r="F63" s="138" t="s">
        <v>604</v>
      </c>
      <c r="G63" s="138" t="s">
        <v>917</v>
      </c>
      <c r="H63" s="138" t="s">
        <v>919</v>
      </c>
      <c r="I63" s="86"/>
      <c r="J63" s="86"/>
      <c r="K63" s="86"/>
      <c r="L63" s="138" t="s">
        <v>140</v>
      </c>
      <c r="N63" s="123"/>
    </row>
    <row r="64" spans="1:15" ht="51">
      <c r="A64" s="138">
        <v>61</v>
      </c>
      <c r="B64" s="138" t="s">
        <v>957</v>
      </c>
      <c r="C64" s="138" t="s">
        <v>958</v>
      </c>
      <c r="D64" s="138" t="s">
        <v>748</v>
      </c>
      <c r="E64" s="94">
        <v>1978.01</v>
      </c>
      <c r="F64" s="138" t="s">
        <v>959</v>
      </c>
      <c r="G64" s="138" t="s">
        <v>960</v>
      </c>
      <c r="H64" s="138" t="s">
        <v>562</v>
      </c>
      <c r="I64" s="86"/>
      <c r="J64" s="86"/>
      <c r="K64" s="86"/>
      <c r="L64" s="138" t="s">
        <v>195</v>
      </c>
      <c r="N64" s="123"/>
    </row>
    <row r="65" spans="1:18" ht="63.75">
      <c r="A65" s="138">
        <v>62</v>
      </c>
      <c r="B65" s="138" t="s">
        <v>589</v>
      </c>
      <c r="C65" s="138" t="s">
        <v>590</v>
      </c>
      <c r="D65" s="138" t="s">
        <v>748</v>
      </c>
      <c r="E65" s="94">
        <v>374.15</v>
      </c>
      <c r="F65" s="138" t="s">
        <v>961</v>
      </c>
      <c r="G65" s="91" t="s">
        <v>586</v>
      </c>
      <c r="H65" s="138" t="s">
        <v>562</v>
      </c>
      <c r="I65" s="93"/>
      <c r="J65" s="93"/>
      <c r="K65" s="86"/>
      <c r="L65" s="153" t="s">
        <v>133</v>
      </c>
      <c r="N65" s="123"/>
    </row>
    <row r="66" spans="1:18" ht="76.5">
      <c r="A66" s="138">
        <v>63</v>
      </c>
      <c r="B66" s="138" t="s">
        <v>964</v>
      </c>
      <c r="C66" s="138" t="s">
        <v>432</v>
      </c>
      <c r="D66" s="138" t="s">
        <v>748</v>
      </c>
      <c r="E66" s="94">
        <v>183</v>
      </c>
      <c r="F66" s="138" t="s">
        <v>962</v>
      </c>
      <c r="G66" s="138" t="s">
        <v>963</v>
      </c>
      <c r="H66" s="138" t="s">
        <v>965</v>
      </c>
      <c r="I66" s="93"/>
      <c r="J66" s="93"/>
      <c r="K66" s="86"/>
      <c r="L66" s="138"/>
      <c r="N66" s="123"/>
    </row>
    <row r="67" spans="1:18" ht="51">
      <c r="A67" s="138">
        <v>64</v>
      </c>
      <c r="B67" s="138" t="s">
        <v>141</v>
      </c>
      <c r="C67" s="138" t="s">
        <v>142</v>
      </c>
      <c r="D67" s="138" t="s">
        <v>748</v>
      </c>
      <c r="E67" s="94">
        <v>240.08</v>
      </c>
      <c r="F67" s="138" t="s">
        <v>966</v>
      </c>
      <c r="G67" s="138" t="s">
        <v>967</v>
      </c>
      <c r="H67" s="138" t="s">
        <v>562</v>
      </c>
      <c r="I67" s="93"/>
      <c r="J67" s="93"/>
      <c r="K67" s="86"/>
      <c r="L67" s="138" t="s">
        <v>143</v>
      </c>
      <c r="N67" s="123"/>
    </row>
    <row r="68" spans="1:18" ht="63.75">
      <c r="A68" s="138">
        <v>65</v>
      </c>
      <c r="B68" s="88" t="s">
        <v>589</v>
      </c>
      <c r="C68" s="88" t="s">
        <v>975</v>
      </c>
      <c r="D68" s="138" t="s">
        <v>748</v>
      </c>
      <c r="E68" s="130">
        <v>67.72</v>
      </c>
      <c r="F68" s="138" t="s">
        <v>976</v>
      </c>
      <c r="G68" s="88" t="s">
        <v>586</v>
      </c>
      <c r="H68" s="138" t="s">
        <v>562</v>
      </c>
      <c r="I68" s="93"/>
      <c r="J68" s="93"/>
      <c r="K68" s="93"/>
      <c r="L68" s="153" t="s">
        <v>134</v>
      </c>
      <c r="R68" s="87"/>
    </row>
    <row r="69" spans="1:18" ht="51">
      <c r="A69" s="138">
        <v>66</v>
      </c>
      <c r="B69" s="88" t="s">
        <v>186</v>
      </c>
      <c r="C69" s="88" t="s">
        <v>977</v>
      </c>
      <c r="D69" s="138" t="s">
        <v>748</v>
      </c>
      <c r="E69" s="130">
        <v>42.5</v>
      </c>
      <c r="F69" s="138" t="s">
        <v>978</v>
      </c>
      <c r="G69" s="88" t="s">
        <v>746</v>
      </c>
      <c r="H69" s="138" t="s">
        <v>596</v>
      </c>
      <c r="I69" s="93"/>
      <c r="J69" s="93"/>
      <c r="K69" s="93"/>
      <c r="L69" s="156" t="s">
        <v>175</v>
      </c>
      <c r="R69" s="87"/>
    </row>
    <row r="70" spans="1:18" ht="51">
      <c r="A70" s="138">
        <v>67</v>
      </c>
      <c r="B70" s="138" t="s">
        <v>589</v>
      </c>
      <c r="C70" s="138" t="s">
        <v>608</v>
      </c>
      <c r="D70" s="138" t="s">
        <v>748</v>
      </c>
      <c r="E70" s="94">
        <v>419.7</v>
      </c>
      <c r="F70" s="138" t="s">
        <v>609</v>
      </c>
      <c r="G70" s="138" t="s">
        <v>610</v>
      </c>
      <c r="H70" s="138" t="s">
        <v>611</v>
      </c>
      <c r="I70" s="86"/>
      <c r="J70" s="86"/>
      <c r="K70" s="86"/>
      <c r="L70" s="138" t="s">
        <v>198</v>
      </c>
      <c r="N70" s="123"/>
    </row>
    <row r="71" spans="1:18" ht="51">
      <c r="A71" s="138">
        <v>68</v>
      </c>
      <c r="B71" s="138" t="s">
        <v>589</v>
      </c>
      <c r="C71" s="138" t="s">
        <v>612</v>
      </c>
      <c r="D71" s="138" t="s">
        <v>748</v>
      </c>
      <c r="E71" s="94">
        <v>496.7</v>
      </c>
      <c r="F71" s="138" t="s">
        <v>613</v>
      </c>
      <c r="G71" s="138" t="s">
        <v>610</v>
      </c>
      <c r="H71" s="138" t="s">
        <v>611</v>
      </c>
      <c r="I71" s="86"/>
      <c r="J71" s="86"/>
      <c r="K71" s="86"/>
      <c r="L71" s="138" t="s">
        <v>198</v>
      </c>
      <c r="N71" s="123"/>
    </row>
    <row r="72" spans="1:18" s="96" customFormat="1" ht="51">
      <c r="A72" s="88">
        <v>69</v>
      </c>
      <c r="B72" s="88" t="s">
        <v>616</v>
      </c>
      <c r="C72" s="88" t="s">
        <v>885</v>
      </c>
      <c r="D72" s="88" t="s">
        <v>748</v>
      </c>
      <c r="E72" s="130">
        <v>268.2</v>
      </c>
      <c r="F72" s="88" t="s">
        <v>617</v>
      </c>
      <c r="G72" s="140" t="s">
        <v>618</v>
      </c>
      <c r="H72" s="88" t="s">
        <v>611</v>
      </c>
      <c r="I72" s="93"/>
      <c r="J72" s="93"/>
      <c r="K72" s="93"/>
      <c r="L72" s="88" t="s">
        <v>184</v>
      </c>
      <c r="N72" s="123"/>
    </row>
    <row r="73" spans="1:18" ht="51">
      <c r="A73" s="138">
        <v>70</v>
      </c>
      <c r="B73" s="138" t="s">
        <v>619</v>
      </c>
      <c r="C73" s="138" t="s">
        <v>620</v>
      </c>
      <c r="D73" s="138" t="s">
        <v>748</v>
      </c>
      <c r="E73" s="94">
        <v>256.8</v>
      </c>
      <c r="F73" s="138" t="s">
        <v>621</v>
      </c>
      <c r="G73" s="91" t="s">
        <v>763</v>
      </c>
      <c r="H73" s="138" t="s">
        <v>611</v>
      </c>
      <c r="I73" s="86"/>
      <c r="J73" s="86"/>
      <c r="K73" s="86"/>
      <c r="L73" s="138" t="s">
        <v>196</v>
      </c>
    </row>
    <row r="74" spans="1:18" ht="51">
      <c r="A74" s="138">
        <v>71</v>
      </c>
      <c r="B74" s="138" t="s">
        <v>622</v>
      </c>
      <c r="C74" s="138" t="s">
        <v>885</v>
      </c>
      <c r="D74" s="138" t="s">
        <v>748</v>
      </c>
      <c r="E74" s="94">
        <v>89.6</v>
      </c>
      <c r="F74" s="138" t="s">
        <v>623</v>
      </c>
      <c r="G74" s="138" t="s">
        <v>624</v>
      </c>
      <c r="H74" s="138" t="s">
        <v>611</v>
      </c>
      <c r="I74" s="86"/>
      <c r="J74" s="86"/>
      <c r="K74" s="86"/>
      <c r="L74" s="157" t="s">
        <v>154</v>
      </c>
      <c r="N74" s="123"/>
    </row>
    <row r="75" spans="1:18" ht="51">
      <c r="A75" s="138">
        <v>72</v>
      </c>
      <c r="B75" s="138" t="s">
        <v>625</v>
      </c>
      <c r="C75" s="138" t="s">
        <v>620</v>
      </c>
      <c r="D75" s="138" t="s">
        <v>748</v>
      </c>
      <c r="E75" s="94">
        <v>42.6</v>
      </c>
      <c r="F75" s="138" t="s">
        <v>626</v>
      </c>
      <c r="G75" s="138" t="s">
        <v>627</v>
      </c>
      <c r="H75" s="138" t="s">
        <v>611</v>
      </c>
      <c r="I75" s="86"/>
      <c r="J75" s="86"/>
      <c r="K75" s="86"/>
      <c r="L75" s="154" t="s">
        <v>165</v>
      </c>
      <c r="N75" s="123"/>
    </row>
    <row r="76" spans="1:18" ht="44.25" customHeight="1">
      <c r="A76" s="138">
        <v>73</v>
      </c>
      <c r="B76" s="138" t="s">
        <v>628</v>
      </c>
      <c r="C76" s="138" t="s">
        <v>885</v>
      </c>
      <c r="D76" s="138" t="s">
        <v>748</v>
      </c>
      <c r="E76" s="94">
        <v>162.4</v>
      </c>
      <c r="F76" s="138" t="s">
        <v>629</v>
      </c>
      <c r="G76" s="138" t="s">
        <v>630</v>
      </c>
      <c r="H76" s="138" t="s">
        <v>631</v>
      </c>
      <c r="I76" s="86"/>
      <c r="J76" s="86"/>
      <c r="K76" s="86"/>
      <c r="L76" s="157" t="s">
        <v>154</v>
      </c>
      <c r="N76" s="123"/>
    </row>
    <row r="77" spans="1:18" ht="42" customHeight="1">
      <c r="A77" s="138">
        <v>74</v>
      </c>
      <c r="B77" s="138" t="s">
        <v>625</v>
      </c>
      <c r="C77" s="138" t="s">
        <v>632</v>
      </c>
      <c r="D77" s="138" t="s">
        <v>748</v>
      </c>
      <c r="E77" s="94">
        <v>85.4</v>
      </c>
      <c r="F77" s="138" t="s">
        <v>633</v>
      </c>
      <c r="G77" s="138" t="s">
        <v>634</v>
      </c>
      <c r="H77" s="138" t="s">
        <v>631</v>
      </c>
      <c r="I77" s="86"/>
      <c r="J77" s="86"/>
      <c r="K77" s="86"/>
      <c r="L77" s="154" t="s">
        <v>166</v>
      </c>
      <c r="N77" s="123"/>
    </row>
    <row r="78" spans="1:18" ht="42" customHeight="1">
      <c r="A78" s="138">
        <v>75</v>
      </c>
      <c r="B78" s="138" t="s">
        <v>625</v>
      </c>
      <c r="C78" s="138" t="s">
        <v>632</v>
      </c>
      <c r="D78" s="138" t="s">
        <v>748</v>
      </c>
      <c r="E78" s="94">
        <v>58.5</v>
      </c>
      <c r="F78" s="138" t="s">
        <v>635</v>
      </c>
      <c r="G78" s="138" t="s">
        <v>634</v>
      </c>
      <c r="H78" s="138" t="s">
        <v>631</v>
      </c>
      <c r="I78" s="86"/>
      <c r="J78" s="86"/>
      <c r="K78" s="86"/>
      <c r="L78" s="154" t="s">
        <v>166</v>
      </c>
    </row>
    <row r="79" spans="1:18" ht="42" customHeight="1">
      <c r="A79" s="138">
        <v>76</v>
      </c>
      <c r="B79" s="138" t="s">
        <v>625</v>
      </c>
      <c r="C79" s="138" t="s">
        <v>632</v>
      </c>
      <c r="D79" s="138" t="s">
        <v>748</v>
      </c>
      <c r="E79" s="94">
        <v>61.6</v>
      </c>
      <c r="F79" s="138" t="s">
        <v>636</v>
      </c>
      <c r="G79" s="138" t="s">
        <v>634</v>
      </c>
      <c r="H79" s="138" t="s">
        <v>631</v>
      </c>
      <c r="I79" s="86"/>
      <c r="J79" s="86"/>
      <c r="K79" s="86"/>
      <c r="L79" s="154" t="s">
        <v>166</v>
      </c>
    </row>
    <row r="80" spans="1:18" ht="127.5">
      <c r="A80" s="138">
        <v>77</v>
      </c>
      <c r="B80" s="88" t="s">
        <v>564</v>
      </c>
      <c r="C80" s="138" t="s">
        <v>637</v>
      </c>
      <c r="D80" s="138" t="s">
        <v>748</v>
      </c>
      <c r="E80" s="94">
        <v>32.1</v>
      </c>
      <c r="F80" s="138" t="s">
        <v>638</v>
      </c>
      <c r="G80" s="91" t="s">
        <v>639</v>
      </c>
      <c r="H80" s="138" t="s">
        <v>631</v>
      </c>
      <c r="I80" s="86"/>
      <c r="J80" s="86"/>
      <c r="K80" s="86"/>
      <c r="L80" s="138" t="s">
        <v>159</v>
      </c>
      <c r="N80" s="123"/>
    </row>
    <row r="81" spans="1:18" ht="127.5">
      <c r="A81" s="138">
        <v>78</v>
      </c>
      <c r="B81" s="88" t="s">
        <v>564</v>
      </c>
      <c r="C81" s="138" t="s">
        <v>637</v>
      </c>
      <c r="D81" s="138" t="s">
        <v>748</v>
      </c>
      <c r="E81" s="130">
        <v>91.8</v>
      </c>
      <c r="F81" s="138" t="s">
        <v>640</v>
      </c>
      <c r="G81" s="91" t="s">
        <v>639</v>
      </c>
      <c r="H81" s="138" t="s">
        <v>631</v>
      </c>
      <c r="I81" s="93"/>
      <c r="J81" s="93"/>
      <c r="K81" s="93"/>
      <c r="L81" s="138" t="s">
        <v>164</v>
      </c>
      <c r="R81" s="95"/>
    </row>
    <row r="82" spans="1:18" ht="114.75">
      <c r="A82" s="138">
        <v>79</v>
      </c>
      <c r="B82" s="138" t="s">
        <v>641</v>
      </c>
      <c r="C82" s="138" t="s">
        <v>637</v>
      </c>
      <c r="D82" s="138" t="s">
        <v>642</v>
      </c>
      <c r="E82" s="94">
        <v>15</v>
      </c>
      <c r="F82" s="138" t="s">
        <v>643</v>
      </c>
      <c r="G82" s="91" t="s">
        <v>644</v>
      </c>
      <c r="H82" s="138" t="s">
        <v>631</v>
      </c>
      <c r="I82" s="86"/>
      <c r="J82" s="86"/>
      <c r="K82" s="86"/>
      <c r="L82" s="138" t="s">
        <v>152</v>
      </c>
      <c r="M82" s="123"/>
    </row>
    <row r="83" spans="1:18" ht="102">
      <c r="A83" s="138">
        <v>80</v>
      </c>
      <c r="B83" s="138" t="s">
        <v>773</v>
      </c>
      <c r="C83" s="138" t="s">
        <v>645</v>
      </c>
      <c r="D83" s="138" t="s">
        <v>748</v>
      </c>
      <c r="E83" s="94">
        <v>17372</v>
      </c>
      <c r="F83" s="159" t="s">
        <v>647</v>
      </c>
      <c r="G83" s="91" t="s">
        <v>644</v>
      </c>
      <c r="H83" s="138" t="s">
        <v>631</v>
      </c>
      <c r="I83" s="86"/>
      <c r="J83" s="86"/>
      <c r="K83" s="86"/>
      <c r="L83" s="138" t="s">
        <v>168</v>
      </c>
      <c r="M83" s="123"/>
      <c r="N83" s="123"/>
    </row>
    <row r="84" spans="1:18" ht="127.5">
      <c r="A84" s="138">
        <v>81</v>
      </c>
      <c r="B84" s="138" t="s">
        <v>648</v>
      </c>
      <c r="C84" s="138" t="s">
        <v>637</v>
      </c>
      <c r="D84" s="80" t="s">
        <v>649</v>
      </c>
      <c r="E84" s="94">
        <v>3600</v>
      </c>
      <c r="F84" s="138" t="s">
        <v>646</v>
      </c>
      <c r="G84" s="91" t="s">
        <v>644</v>
      </c>
      <c r="H84" s="138" t="s">
        <v>631</v>
      </c>
      <c r="I84" s="86"/>
      <c r="J84" s="86"/>
      <c r="K84" s="86"/>
      <c r="L84" s="138" t="s">
        <v>176</v>
      </c>
      <c r="M84" s="123"/>
    </row>
    <row r="85" spans="1:18" ht="41.25" customHeight="1">
      <c r="A85" s="138">
        <v>82</v>
      </c>
      <c r="B85" s="138" t="s">
        <v>650</v>
      </c>
      <c r="C85" s="138" t="s">
        <v>645</v>
      </c>
      <c r="D85" s="138" t="s">
        <v>748</v>
      </c>
      <c r="E85" s="94">
        <v>334.3</v>
      </c>
      <c r="F85" s="138" t="s">
        <v>651</v>
      </c>
      <c r="G85" s="138" t="s">
        <v>761</v>
      </c>
      <c r="H85" s="138" t="s">
        <v>631</v>
      </c>
      <c r="I85" s="86"/>
      <c r="J85" s="86"/>
      <c r="K85" s="86"/>
      <c r="L85" s="154" t="s">
        <v>167</v>
      </c>
      <c r="M85" s="123"/>
    </row>
    <row r="86" spans="1:18" ht="41.25" customHeight="1">
      <c r="A86" s="138">
        <v>83</v>
      </c>
      <c r="B86" s="138" t="s">
        <v>770</v>
      </c>
      <c r="C86" s="138" t="s">
        <v>645</v>
      </c>
      <c r="D86" s="138" t="s">
        <v>748</v>
      </c>
      <c r="E86" s="94">
        <v>12.5</v>
      </c>
      <c r="F86" s="138" t="s">
        <v>652</v>
      </c>
      <c r="G86" s="138" t="s">
        <v>761</v>
      </c>
      <c r="H86" s="138" t="s">
        <v>631</v>
      </c>
      <c r="I86" s="86"/>
      <c r="J86" s="86"/>
      <c r="K86" s="86"/>
      <c r="L86" s="154" t="s">
        <v>167</v>
      </c>
      <c r="M86" s="123"/>
    </row>
    <row r="87" spans="1:18" ht="41.25" customHeight="1">
      <c r="A87" s="138">
        <v>84</v>
      </c>
      <c r="B87" s="138" t="s">
        <v>754</v>
      </c>
      <c r="C87" s="138" t="s">
        <v>653</v>
      </c>
      <c r="D87" s="138" t="s">
        <v>748</v>
      </c>
      <c r="E87" s="94">
        <v>7.4</v>
      </c>
      <c r="F87" s="138" t="s">
        <v>654</v>
      </c>
      <c r="G87" s="138" t="s">
        <v>761</v>
      </c>
      <c r="H87" s="138" t="s">
        <v>631</v>
      </c>
      <c r="I87" s="86"/>
      <c r="J87" s="86"/>
      <c r="K87" s="86"/>
      <c r="L87" s="154" t="s">
        <v>169</v>
      </c>
      <c r="M87" s="123"/>
      <c r="N87" s="123"/>
    </row>
    <row r="88" spans="1:18" ht="178.5">
      <c r="A88" s="138">
        <v>85</v>
      </c>
      <c r="B88" s="138" t="s">
        <v>770</v>
      </c>
      <c r="C88" s="138" t="s">
        <v>637</v>
      </c>
      <c r="D88" s="138" t="s">
        <v>748</v>
      </c>
      <c r="E88" s="94">
        <v>12</v>
      </c>
      <c r="F88" s="138" t="s">
        <v>655</v>
      </c>
      <c r="G88" s="138" t="s">
        <v>761</v>
      </c>
      <c r="H88" s="138" t="s">
        <v>631</v>
      </c>
      <c r="I88" s="86"/>
      <c r="J88" s="86"/>
      <c r="K88" s="86"/>
      <c r="L88" s="138" t="s">
        <v>160</v>
      </c>
    </row>
    <row r="89" spans="1:18" ht="48" customHeight="1">
      <c r="A89" s="138">
        <v>86</v>
      </c>
      <c r="B89" s="159" t="s">
        <v>148</v>
      </c>
      <c r="C89" s="138" t="s">
        <v>147</v>
      </c>
      <c r="D89" s="138" t="s">
        <v>748</v>
      </c>
      <c r="E89" s="94">
        <v>92.6</v>
      </c>
      <c r="F89" s="138" t="s">
        <v>660</v>
      </c>
      <c r="G89" s="138" t="s">
        <v>661</v>
      </c>
      <c r="H89" s="138" t="s">
        <v>631</v>
      </c>
      <c r="I89" s="86"/>
      <c r="J89" s="86"/>
      <c r="K89" s="86"/>
      <c r="L89" s="138" t="s">
        <v>177</v>
      </c>
    </row>
    <row r="90" spans="1:18" ht="48" customHeight="1">
      <c r="A90" s="138">
        <v>87</v>
      </c>
      <c r="B90" s="159" t="s">
        <v>150</v>
      </c>
      <c r="C90" s="138" t="s">
        <v>149</v>
      </c>
      <c r="D90" s="138" t="s">
        <v>748</v>
      </c>
      <c r="E90" s="94">
        <v>87.3</v>
      </c>
      <c r="F90" s="138" t="s">
        <v>662</v>
      </c>
      <c r="G90" s="138" t="s">
        <v>661</v>
      </c>
      <c r="H90" s="138" t="s">
        <v>631</v>
      </c>
      <c r="I90" s="86"/>
      <c r="J90" s="86"/>
      <c r="K90" s="86"/>
      <c r="L90" s="138" t="s">
        <v>177</v>
      </c>
      <c r="N90" s="123"/>
    </row>
    <row r="91" spans="1:18" ht="51">
      <c r="A91" s="138">
        <v>88</v>
      </c>
      <c r="B91" s="138" t="s">
        <v>745</v>
      </c>
      <c r="C91" s="138" t="s">
        <v>37</v>
      </c>
      <c r="D91" s="138" t="s">
        <v>748</v>
      </c>
      <c r="E91" s="94">
        <v>52.2</v>
      </c>
      <c r="F91" s="138" t="s">
        <v>38</v>
      </c>
      <c r="G91" s="138" t="s">
        <v>39</v>
      </c>
      <c r="H91" s="138" t="s">
        <v>40</v>
      </c>
      <c r="I91" s="86"/>
      <c r="J91" s="86"/>
      <c r="K91" s="86"/>
      <c r="L91" s="138" t="s">
        <v>177</v>
      </c>
    </row>
    <row r="92" spans="1:18" ht="51">
      <c r="A92" s="138">
        <v>89</v>
      </c>
      <c r="B92" s="138" t="s">
        <v>770</v>
      </c>
      <c r="C92" s="138" t="s">
        <v>41</v>
      </c>
      <c r="D92" s="138" t="s">
        <v>748</v>
      </c>
      <c r="E92" s="94">
        <v>68.8</v>
      </c>
      <c r="F92" s="138" t="s">
        <v>42</v>
      </c>
      <c r="G92" s="138" t="s">
        <v>43</v>
      </c>
      <c r="H92" s="138" t="s">
        <v>631</v>
      </c>
      <c r="I92" s="86"/>
      <c r="J92" s="86"/>
      <c r="K92" s="86"/>
      <c r="L92" s="138" t="s">
        <v>178</v>
      </c>
      <c r="N92" s="123"/>
    </row>
    <row r="93" spans="1:18" ht="52.5" customHeight="1">
      <c r="A93" s="138">
        <v>90</v>
      </c>
      <c r="B93" s="150" t="s">
        <v>44</v>
      </c>
      <c r="C93" s="138" t="s">
        <v>45</v>
      </c>
      <c r="D93" s="138" t="s">
        <v>473</v>
      </c>
      <c r="E93" s="94" t="s">
        <v>46</v>
      </c>
      <c r="F93" s="138" t="s">
        <v>47</v>
      </c>
      <c r="G93" s="138" t="s">
        <v>48</v>
      </c>
      <c r="H93" s="138" t="s">
        <v>631</v>
      </c>
      <c r="I93" s="86"/>
      <c r="J93" s="86"/>
      <c r="K93" s="86"/>
      <c r="L93" s="138"/>
      <c r="N93" s="123"/>
    </row>
    <row r="94" spans="1:18" ht="51.75" customHeight="1">
      <c r="A94" s="138">
        <v>91</v>
      </c>
      <c r="B94" s="138" t="s">
        <v>733</v>
      </c>
      <c r="C94" s="138" t="s">
        <v>49</v>
      </c>
      <c r="D94" s="138" t="s">
        <v>748</v>
      </c>
      <c r="E94" s="94">
        <v>57.1</v>
      </c>
      <c r="F94" s="138" t="s">
        <v>50</v>
      </c>
      <c r="G94" s="138" t="s">
        <v>747</v>
      </c>
      <c r="H94" s="138" t="s">
        <v>631</v>
      </c>
      <c r="I94" s="86"/>
      <c r="J94" s="86"/>
      <c r="K94" s="86"/>
      <c r="L94" s="138" t="s">
        <v>170</v>
      </c>
    </row>
    <row r="95" spans="1:18" s="87" customFormat="1" ht="45" customHeight="1">
      <c r="A95" s="159">
        <v>92</v>
      </c>
      <c r="B95" s="159" t="s">
        <v>189</v>
      </c>
      <c r="C95" s="159" t="s">
        <v>929</v>
      </c>
      <c r="D95" s="159" t="s">
        <v>748</v>
      </c>
      <c r="E95" s="139">
        <v>307.7</v>
      </c>
      <c r="F95" s="159" t="s">
        <v>51</v>
      </c>
      <c r="G95" s="159" t="s">
        <v>747</v>
      </c>
      <c r="H95" s="159" t="s">
        <v>631</v>
      </c>
      <c r="I95" s="263"/>
      <c r="J95" s="263"/>
      <c r="K95" s="263"/>
      <c r="L95" s="159" t="s">
        <v>190</v>
      </c>
    </row>
    <row r="96" spans="1:18" ht="51">
      <c r="A96" s="138">
        <v>93</v>
      </c>
      <c r="B96" s="150" t="s">
        <v>44</v>
      </c>
      <c r="C96" s="138" t="s">
        <v>653</v>
      </c>
      <c r="D96" s="138" t="s">
        <v>473</v>
      </c>
      <c r="E96" s="94" t="s">
        <v>52</v>
      </c>
      <c r="F96" s="138" t="s">
        <v>53</v>
      </c>
      <c r="G96" s="138" t="s">
        <v>54</v>
      </c>
      <c r="H96" s="138" t="s">
        <v>631</v>
      </c>
      <c r="I96" s="86"/>
      <c r="J96" s="86"/>
      <c r="K96" s="86"/>
      <c r="L96" s="153" t="s">
        <v>144</v>
      </c>
    </row>
    <row r="97" spans="1:18" ht="38.25">
      <c r="A97" s="138">
        <v>94</v>
      </c>
      <c r="B97" s="150" t="s">
        <v>44</v>
      </c>
      <c r="C97" s="138" t="s">
        <v>45</v>
      </c>
      <c r="D97" s="138" t="s">
        <v>473</v>
      </c>
      <c r="E97" s="94" t="s">
        <v>55</v>
      </c>
      <c r="F97" s="138" t="s">
        <v>56</v>
      </c>
      <c r="G97" s="138" t="s">
        <v>54</v>
      </c>
      <c r="H97" s="138" t="s">
        <v>631</v>
      </c>
      <c r="I97" s="86"/>
      <c r="J97" s="86"/>
      <c r="K97" s="86"/>
      <c r="L97" s="138"/>
      <c r="N97" s="123"/>
    </row>
    <row r="98" spans="1:18" ht="51">
      <c r="A98" s="138">
        <v>95</v>
      </c>
      <c r="B98" s="150" t="s">
        <v>57</v>
      </c>
      <c r="C98" s="138" t="s">
        <v>37</v>
      </c>
      <c r="D98" s="138" t="s">
        <v>473</v>
      </c>
      <c r="E98" s="94" t="s">
        <v>58</v>
      </c>
      <c r="F98" s="138" t="s">
        <v>60</v>
      </c>
      <c r="G98" s="138" t="s">
        <v>54</v>
      </c>
      <c r="H98" s="138" t="s">
        <v>631</v>
      </c>
      <c r="I98" s="86"/>
      <c r="J98" s="86"/>
      <c r="K98" s="86"/>
      <c r="L98" s="153" t="s">
        <v>144</v>
      </c>
    </row>
    <row r="99" spans="1:18" ht="51">
      <c r="A99" s="138">
        <v>96</v>
      </c>
      <c r="B99" s="150" t="s">
        <v>57</v>
      </c>
      <c r="C99" s="138" t="s">
        <v>37</v>
      </c>
      <c r="D99" s="138" t="s">
        <v>473</v>
      </c>
      <c r="E99" s="94" t="s">
        <v>59</v>
      </c>
      <c r="F99" s="138" t="s">
        <v>61</v>
      </c>
      <c r="G99" s="138" t="s">
        <v>54</v>
      </c>
      <c r="H99" s="138" t="s">
        <v>631</v>
      </c>
      <c r="I99" s="86"/>
      <c r="J99" s="86"/>
      <c r="K99" s="86"/>
      <c r="L99" s="153" t="s">
        <v>144</v>
      </c>
      <c r="N99" s="123"/>
    </row>
    <row r="100" spans="1:18" ht="36" customHeight="1">
      <c r="A100" s="138">
        <v>97</v>
      </c>
      <c r="B100" s="150" t="s">
        <v>44</v>
      </c>
      <c r="C100" s="138" t="s">
        <v>64</v>
      </c>
      <c r="D100" s="138" t="s">
        <v>473</v>
      </c>
      <c r="E100" s="94" t="s">
        <v>63</v>
      </c>
      <c r="F100" s="138" t="s">
        <v>62</v>
      </c>
      <c r="G100" s="138" t="s">
        <v>54</v>
      </c>
      <c r="H100" s="138" t="s">
        <v>631</v>
      </c>
      <c r="I100" s="86"/>
      <c r="J100" s="86"/>
      <c r="K100" s="86"/>
      <c r="L100" s="138"/>
    </row>
    <row r="101" spans="1:18" ht="36" customHeight="1">
      <c r="A101" s="138">
        <v>98</v>
      </c>
      <c r="B101" s="150" t="s">
        <v>44</v>
      </c>
      <c r="C101" s="138" t="s">
        <v>64</v>
      </c>
      <c r="D101" s="138" t="s">
        <v>473</v>
      </c>
      <c r="E101" s="94" t="s">
        <v>65</v>
      </c>
      <c r="F101" s="138" t="s">
        <v>66</v>
      </c>
      <c r="G101" s="138" t="s">
        <v>54</v>
      </c>
      <c r="H101" s="138" t="s">
        <v>631</v>
      </c>
      <c r="I101" s="86"/>
      <c r="J101" s="86"/>
      <c r="K101" s="86"/>
      <c r="L101" s="138"/>
      <c r="N101" s="123"/>
    </row>
    <row r="102" spans="1:18" ht="41.25" customHeight="1">
      <c r="A102" s="138">
        <v>99</v>
      </c>
      <c r="B102" s="138" t="s">
        <v>733</v>
      </c>
      <c r="C102" s="138" t="s">
        <v>75</v>
      </c>
      <c r="D102" s="138" t="s">
        <v>748</v>
      </c>
      <c r="E102" s="130">
        <v>94.4</v>
      </c>
      <c r="F102" s="138" t="s">
        <v>76</v>
      </c>
      <c r="G102" s="138" t="s">
        <v>77</v>
      </c>
      <c r="H102" s="138" t="s">
        <v>78</v>
      </c>
      <c r="I102" s="86"/>
      <c r="J102" s="86"/>
      <c r="K102" s="86"/>
      <c r="L102" s="138" t="s">
        <v>197</v>
      </c>
      <c r="N102" s="123"/>
    </row>
    <row r="103" spans="1:18" ht="41.25" customHeight="1">
      <c r="A103" s="138">
        <v>100</v>
      </c>
      <c r="B103" s="88" t="s">
        <v>83</v>
      </c>
      <c r="C103" s="88" t="s">
        <v>81</v>
      </c>
      <c r="D103" s="88" t="s">
        <v>748</v>
      </c>
      <c r="E103" s="151">
        <v>243.3</v>
      </c>
      <c r="F103" s="88" t="s">
        <v>84</v>
      </c>
      <c r="G103" s="140">
        <v>40872</v>
      </c>
      <c r="H103" s="88" t="s">
        <v>82</v>
      </c>
      <c r="I103" s="86"/>
      <c r="J103" s="86"/>
      <c r="K103" s="86"/>
      <c r="L103" s="138" t="s">
        <v>174</v>
      </c>
    </row>
    <row r="104" spans="1:18" ht="41.25" customHeight="1">
      <c r="A104" s="138">
        <v>101</v>
      </c>
      <c r="B104" s="88" t="s">
        <v>83</v>
      </c>
      <c r="C104" s="88" t="s">
        <v>81</v>
      </c>
      <c r="D104" s="88" t="s">
        <v>748</v>
      </c>
      <c r="E104" s="151">
        <v>476.3</v>
      </c>
      <c r="F104" s="88" t="s">
        <v>85</v>
      </c>
      <c r="G104" s="140">
        <v>40872</v>
      </c>
      <c r="H104" s="88" t="s">
        <v>82</v>
      </c>
      <c r="I104" s="86"/>
      <c r="J104" s="86"/>
      <c r="K104" s="86"/>
      <c r="L104" s="138" t="s">
        <v>174</v>
      </c>
      <c r="N104" s="123"/>
    </row>
    <row r="105" spans="1:18" ht="41.25" customHeight="1">
      <c r="A105" s="138">
        <v>102</v>
      </c>
      <c r="B105" s="88" t="s">
        <v>83</v>
      </c>
      <c r="C105" s="88" t="s">
        <v>81</v>
      </c>
      <c r="D105" s="88" t="s">
        <v>748</v>
      </c>
      <c r="E105" s="151">
        <v>476.3</v>
      </c>
      <c r="F105" s="88" t="s">
        <v>86</v>
      </c>
      <c r="G105" s="91">
        <v>40872</v>
      </c>
      <c r="H105" s="88" t="s">
        <v>82</v>
      </c>
      <c r="I105" s="93"/>
      <c r="J105" s="93"/>
      <c r="K105" s="86"/>
      <c r="L105" s="138" t="s">
        <v>174</v>
      </c>
      <c r="N105" s="123"/>
    </row>
    <row r="106" spans="1:18" s="165" customFormat="1" ht="43.5" customHeight="1">
      <c r="A106" s="160">
        <v>103</v>
      </c>
      <c r="B106" s="160" t="s">
        <v>733</v>
      </c>
      <c r="C106" s="160" t="s">
        <v>87</v>
      </c>
      <c r="D106" s="160" t="s">
        <v>748</v>
      </c>
      <c r="E106" s="162">
        <v>359.6</v>
      </c>
      <c r="F106" s="160" t="s">
        <v>88</v>
      </c>
      <c r="G106" s="163">
        <v>40884</v>
      </c>
      <c r="H106" s="160" t="s">
        <v>89</v>
      </c>
      <c r="I106" s="164"/>
      <c r="J106" s="164"/>
      <c r="K106" s="164"/>
      <c r="L106" s="160" t="s">
        <v>183</v>
      </c>
      <c r="N106" s="166"/>
    </row>
    <row r="107" spans="1:18" ht="43.5" customHeight="1">
      <c r="A107" s="138">
        <v>105</v>
      </c>
      <c r="B107" s="88" t="s">
        <v>770</v>
      </c>
      <c r="C107" s="88" t="s">
        <v>93</v>
      </c>
      <c r="D107" s="88" t="s">
        <v>748</v>
      </c>
      <c r="E107" s="130">
        <v>333.6</v>
      </c>
      <c r="F107" s="88" t="s">
        <v>94</v>
      </c>
      <c r="G107" s="140">
        <v>41429</v>
      </c>
      <c r="H107" s="88" t="s">
        <v>92</v>
      </c>
      <c r="I107" s="93"/>
      <c r="J107" s="93"/>
      <c r="K107" s="93"/>
      <c r="L107" s="88" t="s">
        <v>191</v>
      </c>
      <c r="R107" s="87"/>
    </row>
    <row r="108" spans="1:18" ht="43.5" customHeight="1">
      <c r="A108" s="138">
        <v>106</v>
      </c>
      <c r="B108" s="88" t="s">
        <v>770</v>
      </c>
      <c r="C108" s="88" t="s">
        <v>95</v>
      </c>
      <c r="D108" s="88" t="s">
        <v>748</v>
      </c>
      <c r="E108" s="94">
        <v>16.3</v>
      </c>
      <c r="F108" s="138" t="s">
        <v>96</v>
      </c>
      <c r="G108" s="140">
        <v>41429</v>
      </c>
      <c r="H108" s="88" t="s">
        <v>92</v>
      </c>
      <c r="I108" s="86"/>
      <c r="J108" s="86"/>
      <c r="K108" s="86"/>
      <c r="L108" s="138" t="s">
        <v>192</v>
      </c>
      <c r="N108" s="123"/>
      <c r="R108" s="92"/>
    </row>
    <row r="109" spans="1:18" ht="43.5" customHeight="1">
      <c r="A109" s="138">
        <v>107</v>
      </c>
      <c r="B109" s="138" t="s">
        <v>733</v>
      </c>
      <c r="C109" s="138" t="s">
        <v>449</v>
      </c>
      <c r="D109" s="88" t="s">
        <v>748</v>
      </c>
      <c r="E109" s="152">
        <v>63.7</v>
      </c>
      <c r="F109" s="138" t="s">
        <v>100</v>
      </c>
      <c r="G109" s="91">
        <v>41068</v>
      </c>
      <c r="H109" s="88" t="s">
        <v>101</v>
      </c>
      <c r="I109" s="86"/>
      <c r="J109" s="86"/>
      <c r="K109" s="86"/>
      <c r="L109" s="159" t="s">
        <v>173</v>
      </c>
      <c r="N109" s="123"/>
    </row>
    <row r="110" spans="1:18" ht="63.75">
      <c r="A110" s="138">
        <v>108</v>
      </c>
      <c r="B110" s="138" t="s">
        <v>733</v>
      </c>
      <c r="C110" s="138" t="s">
        <v>104</v>
      </c>
      <c r="D110" s="88" t="s">
        <v>748</v>
      </c>
      <c r="E110" s="130">
        <v>565.79999999999995</v>
      </c>
      <c r="F110" s="138" t="s">
        <v>105</v>
      </c>
      <c r="G110" s="91">
        <v>41373</v>
      </c>
      <c r="H110" s="88" t="s">
        <v>106</v>
      </c>
      <c r="I110" s="86"/>
      <c r="J110" s="86"/>
      <c r="K110" s="86"/>
      <c r="L110" s="138" t="s">
        <v>146</v>
      </c>
      <c r="N110" s="123"/>
    </row>
    <row r="111" spans="1:18" ht="51">
      <c r="A111" s="138">
        <v>110</v>
      </c>
      <c r="B111" s="150" t="s">
        <v>108</v>
      </c>
      <c r="C111" s="138" t="s">
        <v>109</v>
      </c>
      <c r="D111" s="88" t="s">
        <v>748</v>
      </c>
      <c r="E111" s="94">
        <v>1450</v>
      </c>
      <c r="F111" s="138" t="s">
        <v>110</v>
      </c>
      <c r="G111" s="91">
        <v>41611</v>
      </c>
      <c r="H111" s="138" t="s">
        <v>111</v>
      </c>
      <c r="I111" s="86"/>
      <c r="J111" s="86"/>
      <c r="K111" s="86"/>
      <c r="L111" s="138"/>
      <c r="N111" s="123"/>
    </row>
    <row r="112" spans="1:18" ht="51">
      <c r="A112" s="138">
        <v>111</v>
      </c>
      <c r="B112" s="150" t="s">
        <v>108</v>
      </c>
      <c r="C112" s="138" t="s">
        <v>112</v>
      </c>
      <c r="D112" s="88" t="s">
        <v>748</v>
      </c>
      <c r="E112" s="94">
        <v>82</v>
      </c>
      <c r="F112" s="138" t="s">
        <v>113</v>
      </c>
      <c r="G112" s="91">
        <v>41611</v>
      </c>
      <c r="H112" s="138" t="s">
        <v>111</v>
      </c>
      <c r="I112" s="86"/>
      <c r="J112" s="86"/>
      <c r="K112" s="86"/>
      <c r="L112" s="153" t="s">
        <v>135</v>
      </c>
      <c r="N112" s="123"/>
    </row>
    <row r="113" spans="1:15" ht="37.5" customHeight="1">
      <c r="A113" s="138">
        <v>112</v>
      </c>
      <c r="B113" s="150" t="s">
        <v>108</v>
      </c>
      <c r="C113" s="138" t="s">
        <v>114</v>
      </c>
      <c r="D113" s="88" t="s">
        <v>748</v>
      </c>
      <c r="E113" s="94">
        <v>120</v>
      </c>
      <c r="F113" s="138" t="s">
        <v>115</v>
      </c>
      <c r="G113" s="91">
        <v>41611</v>
      </c>
      <c r="H113" s="138" t="s">
        <v>111</v>
      </c>
      <c r="I113" s="86"/>
      <c r="J113" s="86"/>
      <c r="K113" s="86"/>
      <c r="L113" s="138"/>
      <c r="N113" s="123"/>
    </row>
    <row r="114" spans="1:15" ht="48" customHeight="1">
      <c r="A114" s="138">
        <v>113</v>
      </c>
      <c r="B114" s="150" t="s">
        <v>108</v>
      </c>
      <c r="C114" s="138" t="s">
        <v>116</v>
      </c>
      <c r="D114" s="88" t="s">
        <v>748</v>
      </c>
      <c r="E114" s="94">
        <v>43</v>
      </c>
      <c r="F114" s="138" t="s">
        <v>117</v>
      </c>
      <c r="G114" s="91">
        <v>41611</v>
      </c>
      <c r="H114" s="138" t="s">
        <v>111</v>
      </c>
      <c r="I114" s="86"/>
      <c r="J114" s="86"/>
      <c r="K114" s="86"/>
      <c r="L114" s="153" t="s">
        <v>135</v>
      </c>
      <c r="N114" s="123"/>
    </row>
    <row r="115" spans="1:15" ht="51">
      <c r="A115" s="138">
        <v>114</v>
      </c>
      <c r="B115" s="150" t="s">
        <v>108</v>
      </c>
      <c r="C115" s="138" t="s">
        <v>116</v>
      </c>
      <c r="D115" s="88" t="s">
        <v>748</v>
      </c>
      <c r="E115" s="94">
        <v>54</v>
      </c>
      <c r="F115" s="138" t="s">
        <v>118</v>
      </c>
      <c r="G115" s="91">
        <v>41611</v>
      </c>
      <c r="H115" s="138" t="s">
        <v>111</v>
      </c>
      <c r="I115" s="86"/>
      <c r="J115" s="86"/>
      <c r="K115" s="86"/>
      <c r="L115" s="153" t="s">
        <v>135</v>
      </c>
    </row>
    <row r="116" spans="1:15" s="144" customFormat="1" ht="36" customHeight="1">
      <c r="A116" s="99"/>
      <c r="B116" s="99"/>
      <c r="C116" s="99"/>
      <c r="D116" s="101"/>
      <c r="E116" s="107"/>
      <c r="F116" s="99"/>
      <c r="G116" s="141"/>
      <c r="H116" s="99"/>
      <c r="I116" s="104"/>
      <c r="J116" s="104"/>
      <c r="K116" s="104"/>
      <c r="L116" s="99"/>
      <c r="M116" s="142"/>
      <c r="N116" s="143"/>
    </row>
    <row r="117" spans="1:15" s="144" customFormat="1" ht="36" customHeight="1">
      <c r="A117" s="99"/>
      <c r="B117" s="99"/>
      <c r="C117" s="99"/>
      <c r="D117" s="101"/>
      <c r="E117" s="107"/>
      <c r="F117" s="99"/>
      <c r="G117" s="99"/>
      <c r="H117" s="99"/>
      <c r="I117" s="104"/>
      <c r="J117" s="104"/>
      <c r="K117" s="104"/>
      <c r="L117" s="99"/>
      <c r="M117" s="142"/>
      <c r="N117" s="143"/>
    </row>
    <row r="118" spans="1:15" s="144" customFormat="1" ht="36" customHeight="1">
      <c r="A118" s="99"/>
      <c r="B118" s="99"/>
      <c r="C118" s="99"/>
      <c r="D118" s="101"/>
      <c r="E118" s="107"/>
      <c r="F118" s="99"/>
      <c r="G118" s="141"/>
      <c r="H118" s="99"/>
      <c r="I118" s="104"/>
      <c r="J118" s="104"/>
      <c r="K118" s="104"/>
      <c r="L118" s="99"/>
      <c r="M118" s="142"/>
      <c r="N118" s="142"/>
      <c r="O118" s="145"/>
    </row>
    <row r="119" spans="1:15" s="144" customFormat="1" ht="36" customHeight="1">
      <c r="A119" s="99"/>
      <c r="B119" s="99"/>
      <c r="C119" s="99"/>
      <c r="D119" s="101"/>
      <c r="E119" s="107"/>
      <c r="F119" s="99"/>
      <c r="G119" s="141"/>
      <c r="H119" s="99"/>
      <c r="I119" s="104"/>
      <c r="J119" s="104"/>
      <c r="K119" s="104"/>
      <c r="L119" s="99"/>
      <c r="M119" s="142"/>
      <c r="N119" s="143"/>
    </row>
    <row r="120" spans="1:15" s="144" customFormat="1" ht="36" customHeight="1">
      <c r="A120" s="99"/>
      <c r="B120" s="99"/>
      <c r="C120" s="99"/>
      <c r="D120" s="101"/>
      <c r="E120" s="107"/>
      <c r="F120" s="99"/>
      <c r="G120" s="141"/>
      <c r="H120" s="99"/>
      <c r="I120" s="104"/>
      <c r="J120" s="104"/>
      <c r="K120" s="104"/>
      <c r="L120" s="99"/>
      <c r="M120" s="142"/>
      <c r="N120" s="142"/>
    </row>
    <row r="121" spans="1:15" s="144" customFormat="1" ht="36" customHeight="1">
      <c r="A121" s="99"/>
      <c r="B121" s="99"/>
      <c r="C121" s="99"/>
      <c r="D121" s="101"/>
      <c r="E121" s="107"/>
      <c r="F121" s="99"/>
      <c r="G121" s="99"/>
      <c r="H121" s="99"/>
      <c r="I121" s="104"/>
      <c r="J121" s="104"/>
      <c r="K121" s="104"/>
      <c r="L121" s="99"/>
      <c r="M121" s="142"/>
      <c r="N121" s="142"/>
    </row>
    <row r="122" spans="1:15" s="144" customFormat="1" ht="36" customHeight="1">
      <c r="A122" s="99"/>
      <c r="B122" s="99"/>
      <c r="C122" s="99"/>
      <c r="D122" s="101"/>
      <c r="E122" s="107"/>
      <c r="F122" s="99"/>
      <c r="G122" s="99"/>
      <c r="H122" s="99"/>
      <c r="I122" s="104"/>
      <c r="J122" s="104"/>
      <c r="K122" s="104"/>
      <c r="L122" s="99"/>
      <c r="M122" s="142"/>
      <c r="N122" s="143"/>
    </row>
    <row r="123" spans="1:15" s="144" customFormat="1">
      <c r="A123" s="99"/>
      <c r="B123" s="99"/>
      <c r="C123" s="99"/>
      <c r="D123" s="101"/>
      <c r="E123" s="107"/>
      <c r="F123" s="99"/>
      <c r="G123" s="99"/>
      <c r="H123" s="99"/>
      <c r="I123" s="104"/>
      <c r="J123" s="104"/>
      <c r="K123" s="104"/>
      <c r="L123" s="99"/>
      <c r="M123" s="142"/>
      <c r="N123" s="142"/>
    </row>
    <row r="124" spans="1:15" s="144" customFormat="1">
      <c r="A124" s="99"/>
      <c r="B124" s="99"/>
      <c r="C124" s="99"/>
      <c r="D124" s="101"/>
      <c r="E124" s="107"/>
      <c r="F124" s="99"/>
      <c r="G124" s="99"/>
      <c r="H124" s="99"/>
      <c r="I124" s="104"/>
      <c r="J124" s="104"/>
      <c r="K124" s="104"/>
      <c r="L124" s="99"/>
      <c r="M124" s="142"/>
      <c r="N124" s="143"/>
    </row>
    <row r="125" spans="1:15" s="144" customFormat="1">
      <c r="A125" s="99"/>
      <c r="B125" s="99"/>
      <c r="C125" s="99"/>
      <c r="D125" s="101"/>
      <c r="E125" s="107"/>
      <c r="F125" s="99"/>
      <c r="G125" s="99"/>
      <c r="H125" s="99"/>
      <c r="I125" s="104"/>
      <c r="J125" s="104"/>
      <c r="K125" s="104"/>
      <c r="L125" s="99"/>
      <c r="M125" s="142"/>
      <c r="N125" s="143"/>
    </row>
    <row r="126" spans="1:15" s="144" customFormat="1">
      <c r="A126" s="99"/>
      <c r="B126" s="99"/>
      <c r="C126" s="99"/>
      <c r="D126" s="101"/>
      <c r="E126" s="107"/>
      <c r="F126" s="99"/>
      <c r="G126" s="99"/>
      <c r="H126" s="99"/>
      <c r="I126" s="104"/>
      <c r="J126" s="104"/>
      <c r="K126" s="104"/>
      <c r="L126" s="99"/>
      <c r="M126" s="142"/>
      <c r="N126" s="142"/>
    </row>
    <row r="127" spans="1:15" s="144" customFormat="1">
      <c r="A127" s="99"/>
      <c r="B127" s="99"/>
      <c r="C127" s="99"/>
      <c r="D127" s="101"/>
      <c r="E127" s="107"/>
      <c r="F127" s="99"/>
      <c r="G127" s="99"/>
      <c r="H127" s="99"/>
      <c r="I127" s="104"/>
      <c r="J127" s="104"/>
      <c r="K127" s="104"/>
      <c r="L127" s="99"/>
      <c r="M127" s="142"/>
      <c r="N127" s="142"/>
    </row>
    <row r="128" spans="1:15" s="144" customFormat="1">
      <c r="A128" s="99"/>
      <c r="B128" s="99"/>
      <c r="C128" s="99"/>
      <c r="D128" s="101"/>
      <c r="E128" s="107"/>
      <c r="F128" s="99"/>
      <c r="G128" s="99"/>
      <c r="H128" s="99"/>
      <c r="I128" s="104"/>
      <c r="J128" s="104"/>
      <c r="K128" s="104"/>
      <c r="L128" s="99"/>
      <c r="M128" s="142"/>
      <c r="N128" s="143"/>
    </row>
    <row r="129" spans="1:14" s="147" customFormat="1">
      <c r="A129" s="99"/>
      <c r="B129" s="102"/>
      <c r="C129" s="99"/>
      <c r="D129" s="102"/>
      <c r="E129" s="132"/>
      <c r="F129" s="99"/>
      <c r="G129" s="99"/>
      <c r="H129" s="99"/>
      <c r="I129" s="125"/>
      <c r="J129" s="125"/>
      <c r="K129" s="125"/>
      <c r="L129" s="103"/>
      <c r="M129" s="146"/>
      <c r="N129" s="146"/>
    </row>
    <row r="130" spans="1:14">
      <c r="A130" s="126"/>
      <c r="B130" s="126"/>
      <c r="C130" s="126"/>
      <c r="D130" s="126"/>
      <c r="E130" s="133"/>
      <c r="F130" s="126"/>
      <c r="G130" s="126"/>
      <c r="H130" s="126"/>
      <c r="I130" s="126"/>
      <c r="J130" s="126"/>
      <c r="K130" s="126"/>
      <c r="L130" s="126"/>
    </row>
    <row r="131" spans="1:14">
      <c r="A131" s="102"/>
      <c r="B131" s="102"/>
      <c r="C131" s="102"/>
      <c r="D131" s="102"/>
      <c r="E131" s="132"/>
      <c r="F131" s="102"/>
      <c r="G131" s="102"/>
      <c r="H131" s="102"/>
      <c r="I131" s="102"/>
      <c r="J131" s="102"/>
      <c r="K131" s="102"/>
      <c r="L131" s="102"/>
    </row>
    <row r="132" spans="1:14">
      <c r="A132" s="99"/>
      <c r="B132" s="99"/>
      <c r="C132" s="99"/>
      <c r="D132" s="99"/>
      <c r="E132" s="107"/>
      <c r="F132" s="99"/>
      <c r="G132" s="99"/>
      <c r="H132" s="99"/>
      <c r="I132" s="99"/>
      <c r="J132" s="99"/>
      <c r="K132" s="99"/>
      <c r="L132" s="99"/>
    </row>
    <row r="133" spans="1:14">
      <c r="A133" s="102"/>
      <c r="B133" s="102"/>
      <c r="C133" s="102"/>
      <c r="D133" s="102"/>
      <c r="E133" s="132"/>
      <c r="F133" s="102"/>
      <c r="G133" s="102"/>
      <c r="H133" s="102"/>
      <c r="I133" s="102"/>
      <c r="J133" s="102"/>
      <c r="K133" s="102"/>
      <c r="L133" s="102"/>
    </row>
    <row r="134" spans="1:14">
      <c r="A134" s="99"/>
      <c r="B134" s="99"/>
      <c r="C134" s="99"/>
      <c r="D134" s="99"/>
      <c r="E134" s="107"/>
      <c r="F134" s="99"/>
      <c r="G134" s="99"/>
      <c r="H134" s="99"/>
      <c r="I134" s="99"/>
      <c r="J134" s="99"/>
      <c r="K134" s="99"/>
      <c r="L134" s="99"/>
    </row>
    <row r="135" spans="1:14">
      <c r="A135" s="102"/>
      <c r="B135" s="102"/>
      <c r="C135" s="102"/>
      <c r="D135" s="102"/>
      <c r="E135" s="132"/>
      <c r="F135" s="102"/>
      <c r="G135" s="102"/>
      <c r="H135" s="102"/>
      <c r="I135" s="102"/>
      <c r="J135" s="102"/>
      <c r="K135" s="102"/>
      <c r="L135" s="102"/>
    </row>
    <row r="136" spans="1:14">
      <c r="A136" s="99"/>
      <c r="B136" s="99"/>
      <c r="C136" s="99"/>
      <c r="D136" s="99"/>
      <c r="E136" s="107"/>
      <c r="F136" s="99"/>
      <c r="G136" s="99"/>
      <c r="H136" s="99"/>
      <c r="I136" s="99"/>
      <c r="J136" s="99"/>
      <c r="K136" s="99"/>
      <c r="L136" s="99"/>
    </row>
    <row r="137" spans="1:14">
      <c r="A137" s="102"/>
      <c r="B137" s="102"/>
      <c r="C137" s="102"/>
      <c r="D137" s="102"/>
      <c r="E137" s="132"/>
      <c r="F137" s="102"/>
      <c r="G137" s="102"/>
      <c r="H137" s="102"/>
      <c r="I137" s="102"/>
      <c r="J137" s="102"/>
      <c r="K137" s="102"/>
      <c r="L137" s="102"/>
    </row>
    <row r="138" spans="1:14">
      <c r="A138" s="99"/>
      <c r="B138" s="99"/>
      <c r="C138" s="99"/>
      <c r="D138" s="99"/>
      <c r="E138" s="107"/>
      <c r="F138" s="99"/>
      <c r="G138" s="99"/>
      <c r="H138" s="99"/>
      <c r="I138" s="99"/>
      <c r="J138" s="99"/>
      <c r="K138" s="99"/>
      <c r="L138" s="99"/>
    </row>
    <row r="139" spans="1:14">
      <c r="A139" s="102"/>
      <c r="B139" s="102"/>
      <c r="C139" s="102"/>
      <c r="D139" s="102"/>
      <c r="E139" s="132"/>
      <c r="F139" s="102"/>
      <c r="G139" s="102"/>
      <c r="H139" s="102"/>
      <c r="I139" s="102"/>
      <c r="J139" s="102"/>
      <c r="K139" s="102"/>
      <c r="L139" s="102"/>
    </row>
    <row r="140" spans="1:14">
      <c r="A140" s="99"/>
      <c r="B140" s="99"/>
      <c r="C140" s="99"/>
      <c r="D140" s="99"/>
      <c r="E140" s="107"/>
      <c r="F140" s="99"/>
      <c r="G140" s="99"/>
      <c r="H140" s="99"/>
      <c r="I140" s="99"/>
      <c r="J140" s="99"/>
      <c r="K140" s="99"/>
      <c r="L140" s="99"/>
    </row>
    <row r="141" spans="1:14">
      <c r="A141" s="102"/>
      <c r="B141" s="102"/>
      <c r="C141" s="102"/>
      <c r="D141" s="102"/>
      <c r="E141" s="132"/>
      <c r="F141" s="102"/>
      <c r="G141" s="102"/>
      <c r="H141" s="102"/>
      <c r="I141" s="102"/>
      <c r="J141" s="102"/>
      <c r="K141" s="102"/>
      <c r="L141" s="102"/>
    </row>
    <row r="142" spans="1:14">
      <c r="A142" s="99"/>
      <c r="B142" s="99"/>
      <c r="C142" s="99"/>
      <c r="D142" s="99"/>
      <c r="E142" s="107"/>
      <c r="F142" s="99"/>
      <c r="G142" s="99"/>
      <c r="H142" s="99"/>
      <c r="I142" s="99"/>
      <c r="J142" s="99"/>
      <c r="K142" s="99"/>
      <c r="L142" s="99"/>
    </row>
    <row r="143" spans="1:14">
      <c r="A143" s="102"/>
      <c r="B143" s="102"/>
      <c r="C143" s="102"/>
      <c r="D143" s="102"/>
      <c r="E143" s="132"/>
      <c r="F143" s="102"/>
      <c r="G143" s="102"/>
      <c r="H143" s="102"/>
      <c r="I143" s="102"/>
      <c r="J143" s="102"/>
      <c r="K143" s="102"/>
      <c r="L143" s="102"/>
    </row>
    <row r="144" spans="1:14">
      <c r="A144" s="99"/>
      <c r="B144" s="99"/>
      <c r="C144" s="99"/>
      <c r="D144" s="99"/>
      <c r="E144" s="107"/>
      <c r="F144" s="99"/>
      <c r="G144" s="99"/>
      <c r="H144" s="99"/>
      <c r="I144" s="99"/>
      <c r="J144" s="99"/>
      <c r="K144" s="99"/>
      <c r="L144" s="99"/>
    </row>
    <row r="145" spans="1:14">
      <c r="A145" s="102"/>
      <c r="B145" s="102"/>
      <c r="C145" s="102"/>
      <c r="D145" s="102"/>
      <c r="E145" s="132"/>
      <c r="F145" s="102"/>
      <c r="G145" s="102"/>
      <c r="H145" s="102"/>
      <c r="I145" s="102"/>
      <c r="J145" s="102"/>
      <c r="K145" s="102"/>
      <c r="L145" s="102"/>
    </row>
    <row r="146" spans="1:14">
      <c r="A146" s="99"/>
      <c r="B146" s="99"/>
      <c r="C146" s="99"/>
      <c r="D146" s="99"/>
      <c r="E146" s="107"/>
      <c r="F146" s="99"/>
      <c r="G146" s="99"/>
      <c r="H146" s="99"/>
      <c r="I146" s="99"/>
      <c r="J146" s="99"/>
      <c r="K146" s="99"/>
      <c r="L146" s="99"/>
    </row>
    <row r="147" spans="1:14">
      <c r="A147" s="102"/>
      <c r="B147" s="102"/>
      <c r="C147" s="102"/>
      <c r="D147" s="102"/>
      <c r="E147" s="132"/>
      <c r="F147" s="102"/>
      <c r="G147" s="102"/>
      <c r="H147" s="102"/>
      <c r="I147" s="102"/>
      <c r="J147" s="102"/>
      <c r="K147" s="102"/>
      <c r="L147" s="102"/>
    </row>
    <row r="148" spans="1:14">
      <c r="A148" s="99"/>
      <c r="B148" s="99"/>
      <c r="C148" s="99"/>
      <c r="D148" s="99"/>
      <c r="E148" s="107"/>
      <c r="F148" s="99"/>
      <c r="G148" s="99"/>
      <c r="H148" s="99"/>
      <c r="I148" s="99"/>
      <c r="J148" s="99"/>
      <c r="K148" s="99"/>
      <c r="L148" s="99"/>
    </row>
    <row r="149" spans="1:14">
      <c r="A149" s="102"/>
      <c r="B149" s="102"/>
      <c r="C149" s="102"/>
      <c r="D149" s="102"/>
      <c r="E149" s="132"/>
      <c r="F149" s="102"/>
      <c r="G149" s="102"/>
      <c r="H149" s="102"/>
      <c r="I149" s="102"/>
      <c r="J149" s="102"/>
      <c r="K149" s="102"/>
      <c r="L149" s="102"/>
    </row>
    <row r="150" spans="1:14">
      <c r="A150" s="99"/>
      <c r="B150" s="99"/>
      <c r="C150" s="99"/>
      <c r="D150" s="99"/>
      <c r="E150" s="107"/>
      <c r="F150" s="99"/>
      <c r="G150" s="99"/>
      <c r="H150" s="99"/>
      <c r="I150" s="99"/>
      <c r="J150" s="99"/>
      <c r="K150" s="99"/>
      <c r="L150" s="99"/>
    </row>
    <row r="151" spans="1:14">
      <c r="A151" s="102"/>
      <c r="B151" s="102"/>
      <c r="C151" s="102"/>
      <c r="D151" s="102"/>
      <c r="E151" s="132"/>
      <c r="F151" s="102"/>
      <c r="G151" s="102"/>
      <c r="H151" s="102"/>
      <c r="I151" s="102"/>
      <c r="J151" s="102"/>
      <c r="K151" s="102"/>
      <c r="L151" s="102"/>
    </row>
    <row r="152" spans="1:14">
      <c r="A152" s="99"/>
      <c r="B152" s="99"/>
      <c r="C152" s="99"/>
      <c r="D152" s="99"/>
      <c r="E152" s="107"/>
      <c r="F152" s="99"/>
      <c r="G152" s="108"/>
      <c r="H152" s="108"/>
      <c r="I152" s="108"/>
      <c r="J152" s="108"/>
      <c r="K152" s="108"/>
      <c r="L152" s="99"/>
    </row>
    <row r="153" spans="1:14" s="84" customFormat="1">
      <c r="A153" s="102"/>
      <c r="B153" s="102"/>
      <c r="C153" s="102"/>
      <c r="D153" s="102"/>
      <c r="E153" s="132"/>
      <c r="F153" s="102"/>
      <c r="G153" s="102"/>
      <c r="H153" s="102"/>
      <c r="I153" s="109"/>
      <c r="J153" s="109"/>
      <c r="K153" s="109"/>
      <c r="L153" s="102"/>
      <c r="M153" s="122"/>
      <c r="N153" s="122"/>
    </row>
    <row r="154" spans="1:14">
      <c r="A154" s="126"/>
      <c r="B154" s="126"/>
      <c r="C154" s="126"/>
      <c r="D154" s="126"/>
      <c r="E154" s="133"/>
      <c r="F154" s="126"/>
      <c r="G154" s="126"/>
      <c r="H154" s="126"/>
      <c r="I154" s="126"/>
      <c r="J154" s="126"/>
      <c r="K154" s="126"/>
      <c r="L154" s="126"/>
    </row>
    <row r="155" spans="1:14">
      <c r="A155" s="102"/>
      <c r="B155" s="102"/>
      <c r="C155" s="102"/>
      <c r="D155" s="102"/>
      <c r="E155" s="132"/>
      <c r="F155" s="102"/>
      <c r="G155" s="102"/>
      <c r="H155" s="102"/>
      <c r="I155" s="102"/>
      <c r="J155" s="102"/>
      <c r="K155" s="102"/>
      <c r="L155" s="102"/>
    </row>
    <row r="156" spans="1:14">
      <c r="A156" s="99"/>
      <c r="B156" s="99"/>
      <c r="C156" s="99"/>
      <c r="D156" s="99"/>
      <c r="E156" s="107"/>
      <c r="F156" s="110"/>
      <c r="G156" s="99"/>
      <c r="H156" s="99"/>
      <c r="I156" s="108"/>
      <c r="J156" s="108"/>
      <c r="K156" s="108"/>
      <c r="L156" s="99"/>
    </row>
    <row r="157" spans="1:14">
      <c r="A157" s="99"/>
      <c r="B157" s="99"/>
      <c r="C157" s="99"/>
      <c r="D157" s="99"/>
      <c r="E157" s="111"/>
      <c r="F157" s="110"/>
      <c r="G157" s="99"/>
      <c r="H157" s="99"/>
      <c r="I157" s="108"/>
      <c r="J157" s="108"/>
      <c r="K157" s="108"/>
      <c r="L157" s="99"/>
    </row>
    <row r="158" spans="1:14">
      <c r="A158" s="99"/>
      <c r="B158" s="99"/>
      <c r="C158" s="99"/>
      <c r="D158" s="99"/>
      <c r="E158" s="107"/>
      <c r="F158" s="110"/>
      <c r="G158" s="99"/>
      <c r="H158" s="99"/>
      <c r="I158" s="108"/>
      <c r="J158" s="108"/>
      <c r="K158" s="108"/>
      <c r="L158" s="99"/>
    </row>
    <row r="159" spans="1:14">
      <c r="A159" s="99"/>
      <c r="B159" s="99"/>
      <c r="C159" s="99"/>
      <c r="D159" s="99"/>
      <c r="E159" s="107"/>
      <c r="F159" s="110"/>
      <c r="G159" s="99"/>
      <c r="H159" s="99"/>
      <c r="I159" s="108"/>
      <c r="J159" s="108"/>
      <c r="K159" s="108"/>
      <c r="L159" s="99"/>
    </row>
    <row r="160" spans="1:14">
      <c r="A160" s="99"/>
      <c r="B160" s="99"/>
      <c r="C160" s="99"/>
      <c r="D160" s="99"/>
      <c r="E160" s="107"/>
      <c r="F160" s="110"/>
      <c r="G160" s="99"/>
      <c r="H160" s="99"/>
      <c r="I160" s="108"/>
      <c r="J160" s="108"/>
      <c r="K160" s="108"/>
      <c r="L160" s="99"/>
    </row>
    <row r="161" spans="1:16">
      <c r="A161" s="99"/>
      <c r="B161" s="99"/>
      <c r="C161" s="99"/>
      <c r="D161" s="99"/>
      <c r="E161" s="107"/>
      <c r="F161" s="110"/>
      <c r="G161" s="99"/>
      <c r="H161" s="99"/>
      <c r="I161" s="108"/>
      <c r="J161" s="108"/>
      <c r="K161" s="108"/>
      <c r="L161" s="99"/>
    </row>
    <row r="162" spans="1:16">
      <c r="A162" s="99"/>
      <c r="B162" s="99"/>
      <c r="C162" s="99"/>
      <c r="D162" s="99"/>
      <c r="E162" s="107"/>
      <c r="F162" s="110"/>
      <c r="G162" s="99"/>
      <c r="H162" s="99"/>
      <c r="I162" s="108"/>
      <c r="J162" s="108"/>
      <c r="K162" s="108"/>
      <c r="L162" s="99"/>
    </row>
    <row r="163" spans="1:16">
      <c r="A163" s="99"/>
      <c r="B163" s="99"/>
      <c r="C163" s="99"/>
      <c r="D163" s="99"/>
      <c r="E163" s="107"/>
      <c r="F163" s="99"/>
      <c r="G163" s="99"/>
      <c r="H163" s="99"/>
      <c r="I163" s="108"/>
      <c r="J163" s="108"/>
      <c r="K163" s="108"/>
      <c r="L163" s="99"/>
    </row>
    <row r="164" spans="1:16" s="84" customFormat="1">
      <c r="A164" s="102"/>
      <c r="B164" s="102"/>
      <c r="C164" s="102"/>
      <c r="D164" s="102"/>
      <c r="E164" s="132"/>
      <c r="F164" s="102"/>
      <c r="G164" s="102"/>
      <c r="H164" s="102"/>
      <c r="I164" s="109"/>
      <c r="J164" s="109"/>
      <c r="K164" s="109"/>
      <c r="L164" s="102"/>
      <c r="M164" s="122"/>
      <c r="N164" s="122"/>
    </row>
    <row r="165" spans="1:16">
      <c r="A165" s="102"/>
      <c r="B165" s="102"/>
      <c r="C165" s="102"/>
      <c r="D165" s="102"/>
      <c r="E165" s="132"/>
      <c r="F165" s="102"/>
      <c r="G165" s="102"/>
      <c r="H165" s="102"/>
      <c r="I165" s="102"/>
      <c r="J165" s="102"/>
      <c r="K165" s="102"/>
      <c r="L165" s="102"/>
    </row>
    <row r="166" spans="1:16">
      <c r="A166" s="99"/>
      <c r="B166" s="99"/>
      <c r="C166" s="99"/>
      <c r="D166" s="99"/>
      <c r="E166" s="107"/>
      <c r="F166" s="99"/>
      <c r="G166" s="99"/>
      <c r="H166" s="99"/>
      <c r="I166" s="108"/>
      <c r="J166" s="108"/>
      <c r="K166" s="108"/>
      <c r="L166" s="99"/>
    </row>
    <row r="167" spans="1:16">
      <c r="A167" s="99"/>
      <c r="B167" s="99"/>
      <c r="C167" s="99"/>
      <c r="D167" s="99"/>
      <c r="E167" s="107"/>
      <c r="F167" s="99"/>
      <c r="G167" s="99"/>
      <c r="H167" s="99"/>
      <c r="I167" s="108"/>
      <c r="J167" s="106"/>
      <c r="K167" s="108"/>
      <c r="L167" s="99"/>
    </row>
    <row r="168" spans="1:16">
      <c r="A168" s="99"/>
      <c r="B168" s="99"/>
      <c r="C168" s="99"/>
      <c r="D168" s="99"/>
      <c r="E168" s="107"/>
      <c r="F168" s="99"/>
      <c r="G168" s="99"/>
      <c r="H168" s="99"/>
      <c r="I168" s="108"/>
      <c r="J168" s="106"/>
      <c r="K168" s="108"/>
      <c r="L168" s="99"/>
      <c r="P168" s="98"/>
    </row>
    <row r="169" spans="1:16">
      <c r="A169" s="99"/>
      <c r="B169" s="110"/>
      <c r="C169" s="110"/>
      <c r="D169" s="110"/>
      <c r="E169" s="134"/>
      <c r="F169" s="110"/>
      <c r="G169" s="112"/>
      <c r="H169" s="110"/>
      <c r="I169" s="113"/>
      <c r="J169" s="114"/>
      <c r="K169" s="108"/>
      <c r="L169" s="99"/>
    </row>
    <row r="170" spans="1:16">
      <c r="A170" s="99"/>
      <c r="B170" s="110"/>
      <c r="C170" s="110"/>
      <c r="D170" s="110"/>
      <c r="E170" s="134"/>
      <c r="F170" s="110"/>
      <c r="G170" s="112"/>
      <c r="H170" s="110"/>
      <c r="I170" s="113"/>
      <c r="J170" s="114"/>
      <c r="K170" s="108"/>
      <c r="L170" s="99"/>
    </row>
    <row r="171" spans="1:16">
      <c r="A171" s="99"/>
      <c r="B171" s="110"/>
      <c r="C171" s="110"/>
      <c r="D171" s="110"/>
      <c r="E171" s="134"/>
      <c r="F171" s="110"/>
      <c r="G171" s="112"/>
      <c r="H171" s="110"/>
      <c r="I171" s="113"/>
      <c r="J171" s="114"/>
      <c r="K171" s="108"/>
      <c r="L171" s="99"/>
    </row>
    <row r="172" spans="1:16">
      <c r="A172" s="99"/>
      <c r="B172" s="110"/>
      <c r="C172" s="110"/>
      <c r="D172" s="110"/>
      <c r="E172" s="134"/>
      <c r="F172" s="110"/>
      <c r="G172" s="112"/>
      <c r="H172" s="110"/>
      <c r="I172" s="113"/>
      <c r="J172" s="114"/>
      <c r="K172" s="108"/>
      <c r="L172" s="99"/>
    </row>
    <row r="173" spans="1:16">
      <c r="A173" s="99"/>
      <c r="B173" s="110"/>
      <c r="C173" s="110"/>
      <c r="D173" s="110"/>
      <c r="E173" s="134"/>
      <c r="F173" s="110"/>
      <c r="G173" s="112"/>
      <c r="H173" s="110"/>
      <c r="I173" s="113"/>
      <c r="J173" s="114"/>
      <c r="K173" s="108"/>
      <c r="L173" s="99"/>
    </row>
    <row r="174" spans="1:16">
      <c r="A174" s="99"/>
      <c r="B174" s="110"/>
      <c r="C174" s="110"/>
      <c r="D174" s="110"/>
      <c r="E174" s="134"/>
      <c r="F174" s="110"/>
      <c r="G174" s="112"/>
      <c r="H174" s="110"/>
      <c r="I174" s="113"/>
      <c r="J174" s="114"/>
      <c r="K174" s="108"/>
      <c r="L174" s="99"/>
    </row>
    <row r="175" spans="1:16">
      <c r="A175" s="99"/>
      <c r="B175" s="110"/>
      <c r="C175" s="110"/>
      <c r="D175" s="110"/>
      <c r="E175" s="134"/>
      <c r="F175" s="110"/>
      <c r="G175" s="112"/>
      <c r="H175" s="110"/>
      <c r="I175" s="113"/>
      <c r="J175" s="114"/>
      <c r="K175" s="108"/>
      <c r="L175" s="99"/>
    </row>
    <row r="176" spans="1:16">
      <c r="A176" s="99"/>
      <c r="B176" s="110"/>
      <c r="C176" s="110"/>
      <c r="D176" s="110"/>
      <c r="E176" s="134"/>
      <c r="F176" s="110"/>
      <c r="G176" s="112"/>
      <c r="H176" s="110"/>
      <c r="I176" s="113"/>
      <c r="J176" s="114"/>
      <c r="K176" s="108"/>
      <c r="L176" s="99"/>
    </row>
    <row r="177" spans="1:12">
      <c r="A177" s="99"/>
      <c r="B177" s="110"/>
      <c r="C177" s="110"/>
      <c r="D177" s="110"/>
      <c r="E177" s="134"/>
      <c r="F177" s="110"/>
      <c r="G177" s="112"/>
      <c r="H177" s="110"/>
      <c r="I177" s="113"/>
      <c r="J177" s="114"/>
      <c r="K177" s="108"/>
      <c r="L177" s="99"/>
    </row>
    <row r="178" spans="1:12">
      <c r="A178" s="99"/>
      <c r="B178" s="110"/>
      <c r="C178" s="110"/>
      <c r="D178" s="110"/>
      <c r="E178" s="134"/>
      <c r="F178" s="110"/>
      <c r="G178" s="112"/>
      <c r="H178" s="110"/>
      <c r="I178" s="113"/>
      <c r="J178" s="114"/>
      <c r="K178" s="108"/>
      <c r="L178" s="99"/>
    </row>
    <row r="179" spans="1:12">
      <c r="A179" s="99"/>
      <c r="B179" s="110"/>
      <c r="C179" s="110"/>
      <c r="D179" s="110"/>
      <c r="E179" s="134"/>
      <c r="F179" s="110"/>
      <c r="G179" s="112"/>
      <c r="H179" s="110"/>
      <c r="I179" s="113"/>
      <c r="J179" s="114"/>
      <c r="K179" s="108"/>
      <c r="L179" s="99"/>
    </row>
    <row r="180" spans="1:12">
      <c r="A180" s="99"/>
      <c r="B180" s="110"/>
      <c r="C180" s="110"/>
      <c r="D180" s="110"/>
      <c r="E180" s="107"/>
      <c r="F180" s="110"/>
      <c r="G180" s="112"/>
      <c r="H180" s="110"/>
      <c r="I180" s="113"/>
      <c r="J180" s="114"/>
      <c r="K180" s="108"/>
      <c r="L180" s="99"/>
    </row>
    <row r="181" spans="1:12">
      <c r="A181" s="99"/>
      <c r="B181" s="110"/>
      <c r="C181" s="110"/>
      <c r="D181" s="110"/>
      <c r="E181" s="134"/>
      <c r="F181" s="110"/>
      <c r="G181" s="112"/>
      <c r="H181" s="110"/>
      <c r="I181" s="113"/>
      <c r="J181" s="114"/>
      <c r="K181" s="108"/>
      <c r="L181" s="99"/>
    </row>
    <row r="182" spans="1:12">
      <c r="A182" s="99"/>
      <c r="B182" s="110"/>
      <c r="C182" s="110"/>
      <c r="D182" s="110"/>
      <c r="E182" s="134"/>
      <c r="F182" s="110"/>
      <c r="G182" s="112"/>
      <c r="H182" s="110"/>
      <c r="I182" s="113"/>
      <c r="J182" s="114"/>
      <c r="K182" s="108"/>
      <c r="L182" s="99"/>
    </row>
    <row r="183" spans="1:12">
      <c r="A183" s="99"/>
      <c r="B183" s="110"/>
      <c r="C183" s="110"/>
      <c r="D183" s="110"/>
      <c r="E183" s="107"/>
      <c r="F183" s="110"/>
      <c r="G183" s="112"/>
      <c r="H183" s="110"/>
      <c r="I183" s="115"/>
      <c r="J183" s="114"/>
      <c r="K183" s="108"/>
      <c r="L183" s="99"/>
    </row>
    <row r="184" spans="1:12">
      <c r="A184" s="99"/>
      <c r="B184" s="110"/>
      <c r="C184" s="110"/>
      <c r="D184" s="110"/>
      <c r="E184" s="107"/>
      <c r="F184" s="110"/>
      <c r="G184" s="112"/>
      <c r="H184" s="110"/>
      <c r="I184" s="113"/>
      <c r="J184" s="114"/>
      <c r="K184" s="108"/>
      <c r="L184" s="99"/>
    </row>
    <row r="185" spans="1:12">
      <c r="A185" s="99"/>
      <c r="B185" s="99"/>
      <c r="C185" s="99"/>
      <c r="D185" s="99"/>
      <c r="E185" s="107"/>
      <c r="F185" s="99"/>
      <c r="G185" s="99"/>
      <c r="H185" s="99"/>
      <c r="I185" s="108"/>
      <c r="J185" s="108"/>
      <c r="K185" s="108"/>
      <c r="L185" s="99"/>
    </row>
    <row r="186" spans="1:12">
      <c r="A186" s="99"/>
      <c r="B186" s="99"/>
      <c r="C186" s="99"/>
      <c r="D186" s="99"/>
      <c r="E186" s="107"/>
      <c r="F186" s="99"/>
      <c r="G186" s="99"/>
      <c r="H186" s="99"/>
      <c r="I186" s="108"/>
      <c r="J186" s="108"/>
      <c r="K186" s="108"/>
      <c r="L186" s="99"/>
    </row>
    <row r="187" spans="1:12">
      <c r="A187" s="99"/>
      <c r="B187" s="110"/>
      <c r="C187" s="110"/>
      <c r="D187" s="110"/>
      <c r="E187" s="135"/>
      <c r="F187" s="110"/>
      <c r="G187" s="112"/>
      <c r="H187" s="110"/>
      <c r="I187" s="113"/>
      <c r="J187" s="114"/>
      <c r="K187" s="108"/>
      <c r="L187" s="99"/>
    </row>
    <row r="188" spans="1:12">
      <c r="A188" s="99"/>
      <c r="B188" s="110"/>
      <c r="C188" s="110"/>
      <c r="D188" s="110"/>
      <c r="E188" s="135"/>
      <c r="F188" s="110"/>
      <c r="G188" s="112"/>
      <c r="H188" s="110"/>
      <c r="I188" s="113"/>
      <c r="J188" s="114"/>
      <c r="K188" s="108"/>
      <c r="L188" s="99"/>
    </row>
    <row r="189" spans="1:12">
      <c r="A189" s="99"/>
      <c r="B189" s="110"/>
      <c r="C189" s="110"/>
      <c r="D189" s="110"/>
      <c r="E189" s="135"/>
      <c r="F189" s="110"/>
      <c r="G189" s="112"/>
      <c r="H189" s="110"/>
      <c r="I189" s="113"/>
      <c r="J189" s="114"/>
      <c r="K189" s="108"/>
      <c r="L189" s="99"/>
    </row>
    <row r="190" spans="1:12">
      <c r="A190" s="99"/>
      <c r="B190" s="110"/>
      <c r="C190" s="110"/>
      <c r="D190" s="110"/>
      <c r="E190" s="136"/>
      <c r="F190" s="110"/>
      <c r="G190" s="112"/>
      <c r="H190" s="110"/>
      <c r="I190" s="113"/>
      <c r="J190" s="114"/>
      <c r="K190" s="108"/>
      <c r="L190" s="99"/>
    </row>
    <row r="191" spans="1:12">
      <c r="A191" s="99"/>
      <c r="B191" s="110"/>
      <c r="C191" s="110"/>
      <c r="D191" s="110"/>
      <c r="E191" s="134"/>
      <c r="F191" s="110"/>
      <c r="G191" s="112"/>
      <c r="H191" s="110"/>
      <c r="I191" s="113"/>
      <c r="J191" s="114"/>
      <c r="K191" s="108"/>
      <c r="L191" s="99"/>
    </row>
    <row r="192" spans="1:12">
      <c r="A192" s="99"/>
      <c r="B192" s="110"/>
      <c r="C192" s="110"/>
      <c r="D192" s="110"/>
      <c r="E192" s="136"/>
      <c r="F192" s="110"/>
      <c r="G192" s="112"/>
      <c r="H192" s="110"/>
      <c r="I192" s="113"/>
      <c r="J192" s="114"/>
      <c r="K192" s="108"/>
      <c r="L192" s="99"/>
    </row>
    <row r="193" spans="1:12">
      <c r="A193" s="99"/>
      <c r="B193" s="110"/>
      <c r="C193" s="110"/>
      <c r="D193" s="110"/>
      <c r="E193" s="136"/>
      <c r="F193" s="110"/>
      <c r="G193" s="112"/>
      <c r="H193" s="110"/>
      <c r="I193" s="113"/>
      <c r="J193" s="114"/>
      <c r="K193" s="108"/>
      <c r="L193" s="99"/>
    </row>
    <row r="194" spans="1:12">
      <c r="A194" s="99"/>
      <c r="B194" s="110"/>
      <c r="C194" s="110"/>
      <c r="D194" s="110"/>
      <c r="E194" s="134"/>
      <c r="F194" s="110"/>
      <c r="G194" s="112"/>
      <c r="H194" s="110"/>
      <c r="I194" s="113"/>
      <c r="J194" s="114"/>
      <c r="K194" s="108"/>
      <c r="L194" s="99"/>
    </row>
    <row r="195" spans="1:12">
      <c r="A195" s="99"/>
      <c r="B195" s="110"/>
      <c r="C195" s="110"/>
      <c r="D195" s="110"/>
      <c r="E195" s="134"/>
      <c r="F195" s="110"/>
      <c r="G195" s="112"/>
      <c r="H195" s="110"/>
      <c r="I195" s="113"/>
      <c r="J195" s="114"/>
      <c r="K195" s="108"/>
      <c r="L195" s="99"/>
    </row>
    <row r="196" spans="1:12">
      <c r="A196" s="99"/>
      <c r="B196" s="110"/>
      <c r="C196" s="110"/>
      <c r="D196" s="116"/>
      <c r="E196" s="135"/>
      <c r="F196" s="110"/>
      <c r="G196" s="112"/>
      <c r="H196" s="110"/>
      <c r="I196" s="113"/>
      <c r="J196" s="114"/>
      <c r="K196" s="108"/>
      <c r="L196" s="99"/>
    </row>
    <row r="197" spans="1:12">
      <c r="A197" s="99"/>
      <c r="B197" s="110"/>
      <c r="C197" s="110"/>
      <c r="D197" s="116"/>
      <c r="E197" s="135"/>
      <c r="F197" s="110"/>
      <c r="G197" s="117"/>
      <c r="H197" s="110"/>
      <c r="I197" s="113"/>
      <c r="J197" s="114"/>
      <c r="K197" s="108"/>
      <c r="L197" s="99"/>
    </row>
    <row r="198" spans="1:12">
      <c r="A198" s="99"/>
      <c r="B198" s="110"/>
      <c r="C198" s="110"/>
      <c r="D198" s="110"/>
      <c r="E198" s="134"/>
      <c r="F198" s="110"/>
      <c r="G198" s="117"/>
      <c r="H198" s="110"/>
      <c r="I198" s="113"/>
      <c r="J198" s="114"/>
      <c r="K198" s="108"/>
      <c r="L198" s="99"/>
    </row>
    <row r="199" spans="1:12">
      <c r="A199" s="99"/>
      <c r="B199" s="110"/>
      <c r="C199" s="110"/>
      <c r="D199" s="110"/>
      <c r="E199" s="135"/>
      <c r="F199" s="110"/>
      <c r="G199" s="112"/>
      <c r="H199" s="110"/>
      <c r="I199" s="114"/>
      <c r="J199" s="114"/>
      <c r="K199" s="108"/>
      <c r="L199" s="99"/>
    </row>
    <row r="200" spans="1:12">
      <c r="A200" s="99"/>
      <c r="B200" s="110"/>
      <c r="C200" s="110"/>
      <c r="D200" s="116"/>
      <c r="E200" s="135"/>
      <c r="F200" s="110"/>
      <c r="G200" s="117"/>
      <c r="H200" s="110"/>
      <c r="I200" s="113"/>
      <c r="J200" s="114"/>
      <c r="K200" s="108"/>
      <c r="L200" s="99"/>
    </row>
    <row r="201" spans="1:12">
      <c r="A201" s="99"/>
      <c r="B201" s="110"/>
      <c r="C201" s="110"/>
      <c r="D201" s="110"/>
      <c r="E201" s="135"/>
      <c r="F201" s="110"/>
      <c r="G201" s="117"/>
      <c r="H201" s="110"/>
      <c r="I201" s="113"/>
      <c r="J201" s="114"/>
      <c r="K201" s="108"/>
      <c r="L201" s="99"/>
    </row>
    <row r="202" spans="1:12">
      <c r="A202" s="99"/>
      <c r="B202" s="110"/>
      <c r="C202" s="110"/>
      <c r="D202" s="110"/>
      <c r="E202" s="135"/>
      <c r="F202" s="110"/>
      <c r="G202" s="117"/>
      <c r="H202" s="110"/>
      <c r="I202" s="113"/>
      <c r="J202" s="114"/>
      <c r="K202" s="108"/>
      <c r="L202" s="99"/>
    </row>
    <row r="203" spans="1:12">
      <c r="A203" s="99"/>
      <c r="B203" s="110"/>
      <c r="C203" s="110"/>
      <c r="D203" s="110"/>
      <c r="E203" s="134"/>
      <c r="F203" s="110"/>
      <c r="G203" s="112"/>
      <c r="H203" s="110"/>
      <c r="I203" s="113"/>
      <c r="J203" s="114"/>
      <c r="K203" s="108"/>
      <c r="L203" s="99"/>
    </row>
    <row r="204" spans="1:12">
      <c r="A204" s="99"/>
      <c r="B204" s="110"/>
      <c r="C204" s="110"/>
      <c r="D204" s="110"/>
      <c r="E204" s="135"/>
      <c r="F204" s="110"/>
      <c r="G204" s="117"/>
      <c r="H204" s="110"/>
      <c r="I204" s="113"/>
      <c r="J204" s="114"/>
      <c r="K204" s="108"/>
      <c r="L204" s="99"/>
    </row>
    <row r="205" spans="1:12">
      <c r="A205" s="99"/>
      <c r="B205" s="110"/>
      <c r="C205" s="110"/>
      <c r="D205" s="110"/>
      <c r="E205" s="136"/>
      <c r="F205" s="110"/>
      <c r="G205" s="112"/>
      <c r="H205" s="110"/>
      <c r="I205" s="113"/>
      <c r="J205" s="114"/>
      <c r="K205" s="108"/>
      <c r="L205" s="99"/>
    </row>
    <row r="206" spans="1:12">
      <c r="A206" s="99"/>
      <c r="B206" s="110"/>
      <c r="C206" s="110"/>
      <c r="D206" s="110"/>
      <c r="E206" s="134"/>
      <c r="F206" s="110"/>
      <c r="G206" s="112"/>
      <c r="H206" s="110"/>
      <c r="I206" s="113"/>
      <c r="J206" s="114"/>
      <c r="K206" s="108"/>
      <c r="L206" s="99"/>
    </row>
    <row r="207" spans="1:12">
      <c r="A207" s="99"/>
      <c r="B207" s="110"/>
      <c r="C207" s="110"/>
      <c r="D207" s="110"/>
      <c r="E207" s="134"/>
      <c r="F207" s="110"/>
      <c r="G207" s="112"/>
      <c r="H207" s="110"/>
      <c r="I207" s="113"/>
      <c r="J207" s="114"/>
      <c r="K207" s="108"/>
      <c r="L207" s="99"/>
    </row>
    <row r="208" spans="1:12">
      <c r="A208" s="99"/>
      <c r="B208" s="110"/>
      <c r="C208" s="110"/>
      <c r="D208" s="110"/>
      <c r="E208" s="134"/>
      <c r="F208" s="110"/>
      <c r="G208" s="112"/>
      <c r="H208" s="110"/>
      <c r="I208" s="113"/>
      <c r="J208" s="114"/>
      <c r="K208" s="108"/>
      <c r="L208" s="99"/>
    </row>
    <row r="209" spans="1:14">
      <c r="A209" s="99"/>
      <c r="B209" s="110"/>
      <c r="C209" s="110"/>
      <c r="D209" s="110"/>
      <c r="E209" s="134"/>
      <c r="F209" s="110"/>
      <c r="G209" s="112"/>
      <c r="H209" s="110"/>
      <c r="I209" s="113"/>
      <c r="J209" s="114"/>
      <c r="K209" s="108"/>
      <c r="L209" s="99"/>
    </row>
    <row r="210" spans="1:14">
      <c r="A210" s="99"/>
      <c r="B210" s="110"/>
      <c r="C210" s="110"/>
      <c r="D210" s="110"/>
      <c r="E210" s="134"/>
      <c r="F210" s="110"/>
      <c r="G210" s="112"/>
      <c r="H210" s="110"/>
      <c r="I210" s="113"/>
      <c r="J210" s="114"/>
      <c r="K210" s="108"/>
      <c r="L210" s="99"/>
    </row>
    <row r="211" spans="1:14">
      <c r="A211" s="99"/>
      <c r="B211" s="110"/>
      <c r="C211" s="110"/>
      <c r="D211" s="110"/>
      <c r="E211" s="134"/>
      <c r="F211" s="110"/>
      <c r="G211" s="112"/>
      <c r="H211" s="110"/>
      <c r="I211" s="113"/>
      <c r="J211" s="114"/>
      <c r="K211" s="108"/>
      <c r="L211" s="99"/>
    </row>
    <row r="212" spans="1:14">
      <c r="A212" s="99"/>
      <c r="B212" s="110"/>
      <c r="C212" s="110"/>
      <c r="D212" s="110"/>
      <c r="E212" s="134"/>
      <c r="F212" s="110"/>
      <c r="G212" s="112"/>
      <c r="H212" s="110"/>
      <c r="I212" s="113"/>
      <c r="J212" s="114"/>
      <c r="K212" s="108"/>
      <c r="L212" s="99"/>
    </row>
    <row r="213" spans="1:14">
      <c r="A213" s="99"/>
      <c r="B213" s="110"/>
      <c r="C213" s="110"/>
      <c r="D213" s="110"/>
      <c r="E213" s="134"/>
      <c r="F213" s="110"/>
      <c r="G213" s="112"/>
      <c r="H213" s="110"/>
      <c r="I213" s="113"/>
      <c r="J213" s="114"/>
      <c r="K213" s="108"/>
      <c r="L213" s="99"/>
    </row>
    <row r="214" spans="1:14">
      <c r="A214" s="99"/>
      <c r="B214" s="110"/>
      <c r="C214" s="110"/>
      <c r="D214" s="110"/>
      <c r="E214" s="134"/>
      <c r="F214" s="110"/>
      <c r="G214" s="112"/>
      <c r="H214" s="110"/>
      <c r="I214" s="113"/>
      <c r="J214" s="114"/>
      <c r="K214" s="108"/>
      <c r="L214" s="99"/>
    </row>
    <row r="215" spans="1:14">
      <c r="A215" s="99"/>
      <c r="B215" s="110"/>
      <c r="C215" s="110"/>
      <c r="D215" s="110"/>
      <c r="E215" s="134"/>
      <c r="F215" s="110"/>
      <c r="G215" s="112"/>
      <c r="H215" s="110"/>
      <c r="I215" s="113"/>
      <c r="J215" s="114"/>
      <c r="K215" s="108"/>
      <c r="L215" s="99"/>
    </row>
    <row r="216" spans="1:14">
      <c r="A216" s="99"/>
      <c r="B216" s="110"/>
      <c r="C216" s="110"/>
      <c r="D216" s="110"/>
      <c r="E216" s="134"/>
      <c r="F216" s="110"/>
      <c r="G216" s="112"/>
      <c r="H216" s="110"/>
      <c r="I216" s="113"/>
      <c r="J216" s="114"/>
      <c r="K216" s="108"/>
      <c r="L216" s="99"/>
    </row>
    <row r="217" spans="1:14">
      <c r="A217" s="99"/>
      <c r="B217" s="110"/>
      <c r="C217" s="110"/>
      <c r="D217" s="116"/>
      <c r="E217" s="135"/>
      <c r="F217" s="110"/>
      <c r="G217" s="112"/>
      <c r="H217" s="110"/>
      <c r="I217" s="113"/>
      <c r="J217" s="114"/>
      <c r="K217" s="108"/>
      <c r="L217" s="99"/>
    </row>
    <row r="218" spans="1:14">
      <c r="A218" s="99"/>
      <c r="B218" s="110"/>
      <c r="C218" s="110"/>
      <c r="D218" s="116"/>
      <c r="E218" s="135"/>
      <c r="F218" s="110"/>
      <c r="G218" s="112"/>
      <c r="H218" s="110"/>
      <c r="I218" s="113"/>
      <c r="J218" s="114"/>
      <c r="K218" s="108"/>
      <c r="L218" s="99"/>
    </row>
    <row r="219" spans="1:14">
      <c r="A219" s="99"/>
      <c r="B219" s="110"/>
      <c r="C219" s="110"/>
      <c r="D219" s="110"/>
      <c r="E219" s="134"/>
      <c r="F219" s="110"/>
      <c r="G219" s="112"/>
      <c r="H219" s="110"/>
      <c r="I219" s="113"/>
      <c r="J219" s="114"/>
      <c r="K219" s="108"/>
      <c r="L219" s="99"/>
    </row>
    <row r="220" spans="1:14">
      <c r="A220" s="99"/>
      <c r="B220" s="110"/>
      <c r="C220" s="116"/>
      <c r="D220" s="116"/>
      <c r="E220" s="135"/>
      <c r="F220" s="110"/>
      <c r="G220" s="112"/>
      <c r="H220" s="110"/>
      <c r="I220" s="113"/>
      <c r="J220" s="114"/>
      <c r="K220" s="108"/>
      <c r="L220" s="99"/>
    </row>
    <row r="221" spans="1:14">
      <c r="A221" s="99"/>
      <c r="B221" s="110"/>
      <c r="C221" s="110"/>
      <c r="D221" s="110"/>
      <c r="E221" s="134"/>
      <c r="F221" s="110"/>
      <c r="G221" s="117"/>
      <c r="H221" s="110"/>
      <c r="I221" s="113"/>
      <c r="J221" s="114"/>
      <c r="K221" s="108"/>
      <c r="L221" s="99"/>
    </row>
    <row r="222" spans="1:14" s="84" customFormat="1">
      <c r="A222" s="102"/>
      <c r="B222" s="102"/>
      <c r="C222" s="102"/>
      <c r="D222" s="102"/>
      <c r="E222" s="132"/>
      <c r="F222" s="102"/>
      <c r="G222" s="102"/>
      <c r="H222" s="102"/>
      <c r="I222" s="109"/>
      <c r="J222" s="109"/>
      <c r="K222" s="109"/>
      <c r="L222" s="102"/>
      <c r="M222" s="122"/>
      <c r="N222" s="122"/>
    </row>
    <row r="223" spans="1:14">
      <c r="A223" s="102"/>
      <c r="B223" s="102"/>
      <c r="C223" s="102"/>
      <c r="D223" s="102"/>
      <c r="E223" s="132"/>
      <c r="F223" s="102"/>
      <c r="G223" s="102"/>
      <c r="H223" s="102"/>
      <c r="I223" s="102"/>
      <c r="J223" s="102"/>
      <c r="K223" s="102"/>
      <c r="L223" s="102"/>
    </row>
    <row r="224" spans="1:14">
      <c r="A224" s="99"/>
      <c r="B224" s="99"/>
      <c r="C224" s="99"/>
      <c r="D224" s="99"/>
      <c r="E224" s="107"/>
      <c r="F224" s="99"/>
      <c r="G224" s="99"/>
      <c r="H224" s="99"/>
      <c r="I224" s="108"/>
      <c r="J224" s="108"/>
      <c r="K224" s="108"/>
      <c r="L224" s="99"/>
    </row>
    <row r="225" spans="1:12">
      <c r="A225" s="99"/>
      <c r="B225" s="99"/>
      <c r="C225" s="99"/>
      <c r="D225" s="99"/>
      <c r="E225" s="107"/>
      <c r="F225" s="99"/>
      <c r="G225" s="99"/>
      <c r="H225" s="99"/>
      <c r="I225" s="108"/>
      <c r="J225" s="108"/>
      <c r="K225" s="108"/>
      <c r="L225" s="99"/>
    </row>
    <row r="226" spans="1:12">
      <c r="A226" s="99"/>
      <c r="B226" s="99"/>
      <c r="C226" s="99"/>
      <c r="D226" s="99"/>
      <c r="E226" s="107"/>
      <c r="F226" s="99"/>
      <c r="G226" s="99"/>
      <c r="H226" s="99"/>
      <c r="I226" s="108"/>
      <c r="J226" s="108"/>
      <c r="K226" s="108"/>
      <c r="L226" s="99"/>
    </row>
    <row r="227" spans="1:12">
      <c r="A227" s="99"/>
      <c r="B227" s="99"/>
      <c r="C227" s="99"/>
      <c r="D227" s="99"/>
      <c r="E227" s="107"/>
      <c r="F227" s="99"/>
      <c r="G227" s="99"/>
      <c r="H227" s="99"/>
      <c r="I227" s="108"/>
      <c r="J227" s="108"/>
      <c r="K227" s="108"/>
      <c r="L227" s="99"/>
    </row>
    <row r="228" spans="1:12">
      <c r="A228" s="99"/>
      <c r="B228" s="99"/>
      <c r="C228" s="99"/>
      <c r="D228" s="99"/>
      <c r="E228" s="131"/>
      <c r="F228" s="99"/>
      <c r="G228" s="99"/>
      <c r="H228" s="99"/>
      <c r="I228" s="108"/>
      <c r="J228" s="108"/>
      <c r="K228" s="108"/>
      <c r="L228" s="99"/>
    </row>
    <row r="229" spans="1:12">
      <c r="A229" s="99"/>
      <c r="B229" s="99"/>
      <c r="C229" s="99"/>
      <c r="D229" s="99"/>
      <c r="E229" s="107"/>
      <c r="F229" s="99"/>
      <c r="G229" s="99"/>
      <c r="H229" s="99"/>
      <c r="I229" s="108"/>
      <c r="J229" s="108"/>
      <c r="K229" s="108"/>
      <c r="L229" s="99"/>
    </row>
    <row r="230" spans="1:12">
      <c r="A230" s="99"/>
      <c r="B230" s="99"/>
      <c r="C230" s="105"/>
      <c r="D230" s="99"/>
      <c r="E230" s="107"/>
      <c r="F230" s="99"/>
      <c r="G230" s="99"/>
      <c r="H230" s="99"/>
      <c r="I230" s="108"/>
      <c r="J230" s="108"/>
      <c r="K230" s="108"/>
      <c r="L230" s="99"/>
    </row>
    <row r="231" spans="1:12">
      <c r="A231" s="99"/>
      <c r="B231" s="101"/>
      <c r="C231" s="99"/>
      <c r="D231" s="99"/>
      <c r="E231" s="107"/>
      <c r="F231" s="99"/>
      <c r="G231" s="99"/>
      <c r="H231" s="99"/>
      <c r="I231" s="108"/>
      <c r="J231" s="108"/>
      <c r="K231" s="108"/>
      <c r="L231" s="99"/>
    </row>
    <row r="232" spans="1:12">
      <c r="A232" s="99"/>
      <c r="B232" s="101"/>
      <c r="C232" s="99"/>
      <c r="D232" s="99"/>
      <c r="E232" s="107"/>
      <c r="F232" s="99"/>
      <c r="G232" s="99"/>
      <c r="H232" s="99"/>
      <c r="I232" s="108"/>
      <c r="J232" s="108"/>
      <c r="K232" s="108"/>
      <c r="L232" s="99"/>
    </row>
    <row r="233" spans="1:12">
      <c r="A233" s="99"/>
      <c r="B233" s="101"/>
      <c r="C233" s="99"/>
      <c r="D233" s="99"/>
      <c r="E233" s="107"/>
      <c r="F233" s="99"/>
      <c r="G233" s="99"/>
      <c r="H233" s="99"/>
      <c r="I233" s="108"/>
      <c r="J233" s="108"/>
      <c r="K233" s="108"/>
      <c r="L233" s="99"/>
    </row>
    <row r="234" spans="1:12">
      <c r="A234" s="99"/>
      <c r="B234" s="101"/>
      <c r="C234" s="99"/>
      <c r="D234" s="99"/>
      <c r="E234" s="107"/>
      <c r="F234" s="99"/>
      <c r="G234" s="99"/>
      <c r="H234" s="99"/>
      <c r="I234" s="108"/>
      <c r="J234" s="108"/>
      <c r="K234" s="108"/>
      <c r="L234" s="99"/>
    </row>
    <row r="235" spans="1:12">
      <c r="A235" s="99"/>
      <c r="B235" s="101"/>
      <c r="C235" s="99"/>
      <c r="D235" s="99"/>
      <c r="E235" s="107"/>
      <c r="F235" s="99"/>
      <c r="G235" s="99"/>
      <c r="H235" s="99"/>
      <c r="I235" s="108"/>
      <c r="J235" s="108"/>
      <c r="K235" s="108"/>
      <c r="L235" s="99"/>
    </row>
    <row r="236" spans="1:12">
      <c r="A236" s="99"/>
      <c r="B236" s="101"/>
      <c r="C236" s="99"/>
      <c r="D236" s="99"/>
      <c r="E236" s="107"/>
      <c r="F236" s="99"/>
      <c r="G236" s="99"/>
      <c r="H236" s="99"/>
      <c r="I236" s="108"/>
      <c r="J236" s="108"/>
      <c r="K236" s="108"/>
      <c r="L236" s="99"/>
    </row>
    <row r="237" spans="1:12">
      <c r="A237" s="99"/>
      <c r="B237" s="101"/>
      <c r="C237" s="99"/>
      <c r="D237" s="99"/>
      <c r="E237" s="107"/>
      <c r="F237" s="99"/>
      <c r="G237" s="99"/>
      <c r="H237" s="99"/>
      <c r="I237" s="108"/>
      <c r="J237" s="108"/>
      <c r="K237" s="108"/>
      <c r="L237" s="99"/>
    </row>
    <row r="238" spans="1:12">
      <c r="A238" s="99"/>
      <c r="B238" s="101"/>
      <c r="C238" s="99"/>
      <c r="D238" s="99"/>
      <c r="E238" s="107"/>
      <c r="F238" s="99"/>
      <c r="G238" s="99"/>
      <c r="H238" s="99"/>
      <c r="I238" s="108"/>
      <c r="J238" s="108"/>
      <c r="K238" s="108"/>
      <c r="L238" s="99"/>
    </row>
    <row r="239" spans="1:12">
      <c r="A239" s="99"/>
      <c r="B239" s="99"/>
      <c r="C239" s="99"/>
      <c r="D239" s="99"/>
      <c r="E239" s="107"/>
      <c r="F239" s="99"/>
      <c r="G239" s="99"/>
      <c r="H239" s="99"/>
      <c r="I239" s="108"/>
      <c r="J239" s="108"/>
      <c r="K239" s="108"/>
      <c r="L239" s="99"/>
    </row>
    <row r="240" spans="1:12">
      <c r="A240" s="99"/>
      <c r="B240" s="99"/>
      <c r="C240" s="99"/>
      <c r="D240" s="99"/>
      <c r="E240" s="107"/>
      <c r="F240" s="99"/>
      <c r="G240" s="99"/>
      <c r="H240" s="99"/>
      <c r="I240" s="108"/>
      <c r="J240" s="108"/>
      <c r="K240" s="108"/>
      <c r="L240" s="99"/>
    </row>
    <row r="241" spans="1:12">
      <c r="A241" s="99"/>
      <c r="B241" s="99"/>
      <c r="C241" s="99"/>
      <c r="D241" s="99"/>
      <c r="E241" s="107"/>
      <c r="F241" s="99"/>
      <c r="G241" s="99"/>
      <c r="H241" s="99"/>
      <c r="I241" s="108"/>
      <c r="J241" s="108"/>
      <c r="K241" s="108"/>
      <c r="L241" s="99"/>
    </row>
    <row r="242" spans="1:12">
      <c r="A242" s="99"/>
      <c r="B242" s="99"/>
      <c r="C242" s="99"/>
      <c r="D242" s="99"/>
      <c r="E242" s="107"/>
      <c r="F242" s="99"/>
      <c r="G242" s="99"/>
      <c r="H242" s="99"/>
      <c r="I242" s="108"/>
      <c r="J242" s="108"/>
      <c r="K242" s="108"/>
      <c r="L242" s="99"/>
    </row>
    <row r="243" spans="1:12">
      <c r="A243" s="99"/>
      <c r="B243" s="99"/>
      <c r="C243" s="99"/>
      <c r="D243" s="99"/>
      <c r="E243" s="107"/>
      <c r="F243" s="99"/>
      <c r="G243" s="99"/>
      <c r="H243" s="99"/>
      <c r="I243" s="108"/>
      <c r="J243" s="108"/>
      <c r="K243" s="108"/>
      <c r="L243" s="99"/>
    </row>
    <row r="244" spans="1:12">
      <c r="A244" s="99"/>
      <c r="B244" s="99"/>
      <c r="C244" s="99"/>
      <c r="D244" s="99"/>
      <c r="E244" s="107"/>
      <c r="F244" s="99"/>
      <c r="G244" s="99"/>
      <c r="H244" s="99"/>
      <c r="I244" s="108"/>
      <c r="J244" s="108"/>
      <c r="K244" s="108"/>
      <c r="L244" s="99"/>
    </row>
    <row r="245" spans="1:12">
      <c r="A245" s="99"/>
      <c r="B245" s="99"/>
      <c r="C245" s="99"/>
      <c r="D245" s="99"/>
      <c r="E245" s="107"/>
      <c r="F245" s="99"/>
      <c r="G245" s="99"/>
      <c r="H245" s="99"/>
      <c r="I245" s="108"/>
      <c r="J245" s="108"/>
      <c r="K245" s="108"/>
      <c r="L245" s="99"/>
    </row>
    <row r="246" spans="1:12">
      <c r="A246" s="99"/>
      <c r="B246" s="99"/>
      <c r="C246" s="99"/>
      <c r="D246" s="99"/>
      <c r="E246" s="107"/>
      <c r="F246" s="99"/>
      <c r="G246" s="99"/>
      <c r="H246" s="99"/>
      <c r="I246" s="108"/>
      <c r="J246" s="108"/>
      <c r="K246" s="108"/>
      <c r="L246" s="99"/>
    </row>
    <row r="247" spans="1:12">
      <c r="A247" s="99"/>
      <c r="B247" s="99"/>
      <c r="C247" s="99"/>
      <c r="D247" s="99"/>
      <c r="E247" s="107"/>
      <c r="F247" s="99"/>
      <c r="G247" s="99"/>
      <c r="H247" s="99"/>
      <c r="I247" s="108"/>
      <c r="J247" s="108"/>
      <c r="K247" s="108"/>
      <c r="L247" s="99"/>
    </row>
    <row r="248" spans="1:12">
      <c r="A248" s="99"/>
      <c r="B248" s="99"/>
      <c r="C248" s="99"/>
      <c r="D248" s="99"/>
      <c r="E248" s="107"/>
      <c r="F248" s="99"/>
      <c r="G248" s="99"/>
      <c r="H248" s="99"/>
      <c r="I248" s="108"/>
      <c r="J248" s="108"/>
      <c r="K248" s="108"/>
      <c r="L248" s="99"/>
    </row>
    <row r="249" spans="1:12">
      <c r="A249" s="99"/>
      <c r="B249" s="99"/>
      <c r="C249" s="99"/>
      <c r="D249" s="99"/>
      <c r="E249" s="107"/>
      <c r="F249" s="99"/>
      <c r="G249" s="99"/>
      <c r="H249" s="99"/>
      <c r="I249" s="108"/>
      <c r="J249" s="108"/>
      <c r="K249" s="108"/>
      <c r="L249" s="99"/>
    </row>
    <row r="250" spans="1:12">
      <c r="A250" s="99"/>
      <c r="B250" s="101"/>
      <c r="C250" s="99"/>
      <c r="D250" s="99"/>
      <c r="E250" s="107"/>
      <c r="F250" s="99"/>
      <c r="G250" s="99"/>
      <c r="H250" s="99"/>
      <c r="I250" s="108"/>
      <c r="J250" s="108"/>
      <c r="K250" s="108"/>
      <c r="L250" s="99"/>
    </row>
    <row r="251" spans="1:12">
      <c r="A251" s="99"/>
      <c r="B251" s="101"/>
      <c r="C251" s="99"/>
      <c r="D251" s="99"/>
      <c r="E251" s="107"/>
      <c r="F251" s="99"/>
      <c r="G251" s="99"/>
      <c r="H251" s="99"/>
      <c r="I251" s="108"/>
      <c r="J251" s="108"/>
      <c r="K251" s="108"/>
      <c r="L251" s="99"/>
    </row>
    <row r="252" spans="1:12">
      <c r="A252" s="99"/>
      <c r="B252" s="101"/>
      <c r="C252" s="99"/>
      <c r="D252" s="99"/>
      <c r="E252" s="107"/>
      <c r="F252" s="99"/>
      <c r="G252" s="99"/>
      <c r="H252" s="99"/>
      <c r="I252" s="108"/>
      <c r="J252" s="108"/>
      <c r="K252" s="108"/>
      <c r="L252" s="99"/>
    </row>
    <row r="253" spans="1:12">
      <c r="A253" s="99"/>
      <c r="B253" s="101"/>
      <c r="C253" s="99"/>
      <c r="D253" s="99"/>
      <c r="E253" s="107"/>
      <c r="F253" s="99"/>
      <c r="G253" s="99"/>
      <c r="H253" s="99"/>
      <c r="I253" s="108"/>
      <c r="J253" s="108"/>
      <c r="K253" s="108"/>
      <c r="L253" s="99"/>
    </row>
    <row r="254" spans="1:12">
      <c r="A254" s="99"/>
      <c r="B254" s="101"/>
      <c r="C254" s="99"/>
      <c r="D254" s="99"/>
      <c r="E254" s="107"/>
      <c r="F254" s="99"/>
      <c r="G254" s="99"/>
      <c r="H254" s="99"/>
      <c r="I254" s="108"/>
      <c r="J254" s="108"/>
      <c r="K254" s="108"/>
      <c r="L254" s="99"/>
    </row>
    <row r="255" spans="1:12">
      <c r="A255" s="99"/>
      <c r="B255" s="101"/>
      <c r="C255" s="99"/>
      <c r="D255" s="99"/>
      <c r="E255" s="107"/>
      <c r="F255" s="99"/>
      <c r="G255" s="99"/>
      <c r="H255" s="99"/>
      <c r="I255" s="106"/>
      <c r="J255" s="106"/>
      <c r="K255" s="108"/>
      <c r="L255" s="99"/>
    </row>
    <row r="256" spans="1:12">
      <c r="A256" s="99"/>
      <c r="B256" s="101"/>
      <c r="C256" s="99"/>
      <c r="D256" s="99"/>
      <c r="E256" s="107"/>
      <c r="F256" s="99"/>
      <c r="G256" s="99"/>
      <c r="H256" s="99"/>
      <c r="I256" s="108"/>
      <c r="J256" s="108"/>
      <c r="K256" s="106"/>
      <c r="L256" s="99"/>
    </row>
    <row r="257" spans="1:12">
      <c r="A257" s="99"/>
      <c r="B257" s="101"/>
      <c r="C257" s="99"/>
      <c r="D257" s="99"/>
      <c r="E257" s="107"/>
      <c r="F257" s="99"/>
      <c r="G257" s="99"/>
      <c r="H257" s="99"/>
      <c r="I257" s="108"/>
      <c r="J257" s="108"/>
      <c r="K257" s="108"/>
      <c r="L257" s="99"/>
    </row>
    <row r="258" spans="1:12">
      <c r="A258" s="99"/>
      <c r="B258" s="101"/>
      <c r="C258" s="99"/>
      <c r="D258" s="99"/>
      <c r="E258" s="107"/>
      <c r="F258" s="99"/>
      <c r="G258" s="99"/>
      <c r="H258" s="99"/>
      <c r="I258" s="108"/>
      <c r="J258" s="108"/>
      <c r="K258" s="108"/>
      <c r="L258" s="99"/>
    </row>
    <row r="259" spans="1:12">
      <c r="A259" s="99"/>
      <c r="B259" s="101"/>
      <c r="C259" s="99"/>
      <c r="D259" s="99"/>
      <c r="E259" s="107"/>
      <c r="F259" s="99"/>
      <c r="G259" s="99"/>
      <c r="H259" s="99"/>
      <c r="I259" s="108"/>
      <c r="J259" s="108"/>
      <c r="K259" s="108"/>
      <c r="L259" s="99"/>
    </row>
    <row r="260" spans="1:12">
      <c r="A260" s="99"/>
      <c r="B260" s="101"/>
      <c r="C260" s="99"/>
      <c r="D260" s="99"/>
      <c r="E260" s="107"/>
      <c r="F260" s="99"/>
      <c r="G260" s="99"/>
      <c r="H260" s="99"/>
      <c r="I260" s="108"/>
      <c r="J260" s="108"/>
      <c r="K260" s="108"/>
      <c r="L260" s="99"/>
    </row>
    <row r="261" spans="1:12">
      <c r="A261" s="99"/>
      <c r="B261" s="101"/>
      <c r="C261" s="99"/>
      <c r="D261" s="99"/>
      <c r="E261" s="107"/>
      <c r="F261" s="99"/>
      <c r="G261" s="99"/>
      <c r="H261" s="99"/>
      <c r="I261" s="108"/>
      <c r="J261" s="108"/>
      <c r="K261" s="108"/>
      <c r="L261" s="99"/>
    </row>
    <row r="262" spans="1:12">
      <c r="A262" s="99"/>
      <c r="B262" s="101"/>
      <c r="C262" s="99"/>
      <c r="D262" s="99"/>
      <c r="E262" s="107"/>
      <c r="F262" s="99"/>
      <c r="G262" s="99"/>
      <c r="H262" s="99"/>
      <c r="I262" s="108"/>
      <c r="J262" s="108"/>
      <c r="K262" s="108"/>
      <c r="L262" s="99"/>
    </row>
    <row r="263" spans="1:12">
      <c r="A263" s="99"/>
      <c r="B263" s="99"/>
      <c r="C263" s="99"/>
      <c r="D263" s="99"/>
      <c r="E263" s="107"/>
      <c r="F263" s="99"/>
      <c r="G263" s="99"/>
      <c r="H263" s="99"/>
      <c r="I263" s="108"/>
      <c r="J263" s="108"/>
      <c r="K263" s="108"/>
      <c r="L263" s="99"/>
    </row>
    <row r="264" spans="1:12">
      <c r="A264" s="99"/>
      <c r="B264" s="99"/>
      <c r="C264" s="99"/>
      <c r="D264" s="99"/>
      <c r="E264" s="107"/>
      <c r="F264" s="99"/>
      <c r="G264" s="99"/>
      <c r="H264" s="99"/>
      <c r="I264" s="108"/>
      <c r="J264" s="108"/>
      <c r="K264" s="108"/>
      <c r="L264" s="99"/>
    </row>
    <row r="265" spans="1:12">
      <c r="A265" s="99"/>
      <c r="B265" s="99"/>
      <c r="C265" s="99"/>
      <c r="D265" s="99"/>
      <c r="E265" s="107"/>
      <c r="F265" s="99"/>
      <c r="G265" s="99"/>
      <c r="H265" s="99"/>
      <c r="I265" s="108"/>
      <c r="J265" s="108"/>
      <c r="K265" s="108"/>
      <c r="L265" s="99"/>
    </row>
    <row r="266" spans="1:12">
      <c r="A266" s="99"/>
      <c r="B266" s="101"/>
      <c r="C266" s="99"/>
      <c r="D266" s="99"/>
      <c r="E266" s="107"/>
      <c r="F266" s="99"/>
      <c r="G266" s="99"/>
      <c r="H266" s="99"/>
      <c r="I266" s="108"/>
      <c r="J266" s="108"/>
      <c r="K266" s="108"/>
      <c r="L266" s="99"/>
    </row>
    <row r="267" spans="1:12">
      <c r="A267" s="99"/>
      <c r="B267" s="101"/>
      <c r="C267" s="99"/>
      <c r="D267" s="99"/>
      <c r="E267" s="107"/>
      <c r="F267" s="99"/>
      <c r="G267" s="99"/>
      <c r="H267" s="99"/>
      <c r="I267" s="108"/>
      <c r="J267" s="108"/>
      <c r="K267" s="108"/>
      <c r="L267" s="99"/>
    </row>
    <row r="268" spans="1:12">
      <c r="A268" s="99"/>
      <c r="B268" s="101"/>
      <c r="C268" s="99"/>
      <c r="D268" s="99"/>
      <c r="E268" s="107"/>
      <c r="F268" s="99"/>
      <c r="G268" s="99"/>
      <c r="H268" s="99"/>
      <c r="I268" s="108"/>
      <c r="J268" s="108"/>
      <c r="K268" s="108"/>
      <c r="L268" s="99"/>
    </row>
    <row r="269" spans="1:12">
      <c r="A269" s="99"/>
      <c r="B269" s="99"/>
      <c r="C269" s="99"/>
      <c r="D269" s="99"/>
      <c r="E269" s="107"/>
      <c r="F269" s="99"/>
      <c r="G269" s="99"/>
      <c r="H269" s="99"/>
      <c r="I269" s="108"/>
      <c r="J269" s="108"/>
      <c r="K269" s="108"/>
      <c r="L269" s="99"/>
    </row>
    <row r="270" spans="1:12">
      <c r="A270" s="99"/>
      <c r="B270" s="99"/>
      <c r="C270" s="99"/>
      <c r="D270" s="99"/>
      <c r="E270" s="107"/>
      <c r="F270" s="99"/>
      <c r="G270" s="99"/>
      <c r="H270" s="99"/>
      <c r="I270" s="108"/>
      <c r="J270" s="108"/>
      <c r="K270" s="108"/>
      <c r="L270" s="99"/>
    </row>
    <row r="271" spans="1:12">
      <c r="A271" s="99"/>
      <c r="B271" s="99"/>
      <c r="C271" s="99"/>
      <c r="D271" s="99"/>
      <c r="E271" s="107"/>
      <c r="F271" s="99"/>
      <c r="G271" s="99"/>
      <c r="H271" s="99"/>
      <c r="I271" s="108"/>
      <c r="J271" s="108"/>
      <c r="K271" s="108"/>
      <c r="L271" s="99"/>
    </row>
    <row r="272" spans="1:12">
      <c r="A272" s="99"/>
      <c r="B272" s="101"/>
      <c r="C272" s="99"/>
      <c r="D272" s="99"/>
      <c r="E272" s="107"/>
      <c r="F272" s="99"/>
      <c r="G272" s="99"/>
      <c r="H272" s="99"/>
      <c r="I272" s="108"/>
      <c r="J272" s="108"/>
      <c r="K272" s="108"/>
      <c r="L272" s="99"/>
    </row>
    <row r="273" spans="1:12">
      <c r="A273" s="99"/>
      <c r="B273" s="99"/>
      <c r="C273" s="99"/>
      <c r="D273" s="99"/>
      <c r="E273" s="107"/>
      <c r="F273" s="99"/>
      <c r="G273" s="99"/>
      <c r="H273" s="99"/>
      <c r="I273" s="108"/>
      <c r="J273" s="108"/>
      <c r="K273" s="108"/>
      <c r="L273" s="99"/>
    </row>
    <row r="274" spans="1:12">
      <c r="A274" s="99"/>
      <c r="B274" s="99"/>
      <c r="C274" s="99"/>
      <c r="D274" s="99"/>
      <c r="E274" s="107"/>
      <c r="F274" s="99"/>
      <c r="G274" s="99"/>
      <c r="H274" s="99"/>
      <c r="I274" s="108"/>
      <c r="J274" s="108"/>
      <c r="K274" s="108"/>
      <c r="L274" s="99"/>
    </row>
    <row r="275" spans="1:12">
      <c r="A275" s="99"/>
      <c r="B275" s="99"/>
      <c r="C275" s="99"/>
      <c r="D275" s="99"/>
      <c r="E275" s="107"/>
      <c r="F275" s="99"/>
      <c r="G275" s="99"/>
      <c r="H275" s="99"/>
      <c r="I275" s="108"/>
      <c r="J275" s="108"/>
      <c r="K275" s="108"/>
      <c r="L275" s="99"/>
    </row>
    <row r="276" spans="1:12">
      <c r="A276" s="99"/>
      <c r="B276" s="99"/>
      <c r="C276" s="99"/>
      <c r="D276" s="99"/>
      <c r="E276" s="107"/>
      <c r="F276" s="99"/>
      <c r="G276" s="99"/>
      <c r="H276" s="99"/>
      <c r="I276" s="108"/>
      <c r="J276" s="108"/>
      <c r="K276" s="108"/>
      <c r="L276" s="99"/>
    </row>
    <row r="277" spans="1:12">
      <c r="A277" s="99"/>
      <c r="B277" s="99"/>
      <c r="C277" s="99"/>
      <c r="D277" s="99"/>
      <c r="E277" s="107"/>
      <c r="F277" s="99"/>
      <c r="G277" s="99"/>
      <c r="H277" s="99"/>
      <c r="I277" s="108"/>
      <c r="J277" s="108"/>
      <c r="K277" s="108"/>
      <c r="L277" s="99"/>
    </row>
    <row r="278" spans="1:12">
      <c r="A278" s="99"/>
      <c r="B278" s="99"/>
      <c r="C278" s="99"/>
      <c r="D278" s="99"/>
      <c r="E278" s="107"/>
      <c r="F278" s="99"/>
      <c r="G278" s="99"/>
      <c r="H278" s="99"/>
      <c r="I278" s="108"/>
      <c r="J278" s="108"/>
      <c r="K278" s="108"/>
      <c r="L278" s="99"/>
    </row>
    <row r="279" spans="1:12">
      <c r="A279" s="99"/>
      <c r="B279" s="99"/>
      <c r="C279" s="99"/>
      <c r="D279" s="99"/>
      <c r="E279" s="107"/>
      <c r="F279" s="99"/>
      <c r="G279" s="99"/>
      <c r="H279" s="99"/>
      <c r="I279" s="108"/>
      <c r="J279" s="108"/>
      <c r="K279" s="108"/>
      <c r="L279" s="99"/>
    </row>
    <row r="280" spans="1:12">
      <c r="A280" s="99"/>
      <c r="B280" s="99"/>
      <c r="C280" s="99"/>
      <c r="D280" s="99"/>
      <c r="E280" s="107"/>
      <c r="F280" s="99"/>
      <c r="G280" s="99"/>
      <c r="H280" s="99"/>
      <c r="I280" s="108"/>
      <c r="J280" s="108"/>
      <c r="K280" s="108"/>
      <c r="L280" s="99"/>
    </row>
    <row r="281" spans="1:12">
      <c r="A281" s="99"/>
      <c r="B281" s="99"/>
      <c r="C281" s="99"/>
      <c r="D281" s="99"/>
      <c r="E281" s="107"/>
      <c r="F281" s="99"/>
      <c r="G281" s="99"/>
      <c r="H281" s="99"/>
      <c r="I281" s="108"/>
      <c r="J281" s="108"/>
      <c r="K281" s="108"/>
      <c r="L281" s="99"/>
    </row>
    <row r="282" spans="1:12">
      <c r="A282" s="99"/>
      <c r="B282" s="99"/>
      <c r="C282" s="99"/>
      <c r="D282" s="99"/>
      <c r="E282" s="107"/>
      <c r="F282" s="99"/>
      <c r="G282" s="99"/>
      <c r="H282" s="99"/>
      <c r="I282" s="108"/>
      <c r="J282" s="108"/>
      <c r="K282" s="108"/>
      <c r="L282" s="99"/>
    </row>
    <row r="283" spans="1:12">
      <c r="A283" s="99"/>
      <c r="B283" s="99"/>
      <c r="C283" s="99"/>
      <c r="D283" s="99"/>
      <c r="E283" s="107"/>
      <c r="F283" s="99"/>
      <c r="G283" s="99"/>
      <c r="H283" s="99"/>
      <c r="I283" s="108"/>
      <c r="J283" s="108"/>
      <c r="K283" s="108"/>
      <c r="L283" s="99"/>
    </row>
    <row r="284" spans="1:12">
      <c r="A284" s="99"/>
      <c r="B284" s="99"/>
      <c r="C284" s="99"/>
      <c r="D284" s="99"/>
      <c r="E284" s="107"/>
      <c r="F284" s="99"/>
      <c r="G284" s="99"/>
      <c r="H284" s="99"/>
      <c r="I284" s="108"/>
      <c r="J284" s="108"/>
      <c r="K284" s="108"/>
      <c r="L284" s="99"/>
    </row>
    <row r="285" spans="1:12">
      <c r="A285" s="99"/>
      <c r="B285" s="99"/>
      <c r="C285" s="99"/>
      <c r="D285" s="99"/>
      <c r="E285" s="107"/>
      <c r="F285" s="99"/>
      <c r="G285" s="99"/>
      <c r="H285" s="99"/>
      <c r="I285" s="108"/>
      <c r="J285" s="108"/>
      <c r="K285" s="108"/>
      <c r="L285" s="99"/>
    </row>
    <row r="286" spans="1:12">
      <c r="A286" s="99"/>
      <c r="B286" s="99"/>
      <c r="C286" s="99"/>
      <c r="D286" s="99"/>
      <c r="E286" s="107"/>
      <c r="F286" s="99"/>
      <c r="G286" s="99"/>
      <c r="H286" s="99"/>
      <c r="I286" s="108"/>
      <c r="J286" s="108"/>
      <c r="K286" s="108"/>
      <c r="L286" s="99"/>
    </row>
    <row r="287" spans="1:12">
      <c r="A287" s="99"/>
      <c r="B287" s="99"/>
      <c r="C287" s="99"/>
      <c r="D287" s="99"/>
      <c r="E287" s="107"/>
      <c r="F287" s="99"/>
      <c r="G287" s="99"/>
      <c r="H287" s="99"/>
      <c r="I287" s="108"/>
      <c r="J287" s="108"/>
      <c r="K287" s="108"/>
      <c r="L287" s="99"/>
    </row>
    <row r="288" spans="1:12">
      <c r="A288" s="99"/>
      <c r="B288" s="99"/>
      <c r="C288" s="99"/>
      <c r="D288" s="99"/>
      <c r="E288" s="107"/>
      <c r="F288" s="99"/>
      <c r="G288" s="99"/>
      <c r="H288" s="99"/>
      <c r="I288" s="108"/>
      <c r="J288" s="108"/>
      <c r="K288" s="108"/>
      <c r="L288" s="99"/>
    </row>
    <row r="289" spans="1:14">
      <c r="A289" s="99"/>
      <c r="B289" s="99"/>
      <c r="C289" s="99"/>
      <c r="D289" s="99"/>
      <c r="E289" s="107"/>
      <c r="F289" s="99"/>
      <c r="G289" s="99"/>
      <c r="H289" s="99"/>
      <c r="I289" s="108"/>
      <c r="J289" s="108"/>
      <c r="K289" s="108"/>
      <c r="L289" s="99"/>
    </row>
    <row r="290" spans="1:14" s="84" customFormat="1">
      <c r="A290" s="102"/>
      <c r="B290" s="102"/>
      <c r="C290" s="102"/>
      <c r="D290" s="102"/>
      <c r="E290" s="132"/>
      <c r="F290" s="102"/>
      <c r="G290" s="102"/>
      <c r="H290" s="102"/>
      <c r="I290" s="109"/>
      <c r="J290" s="109"/>
      <c r="K290" s="109"/>
      <c r="L290" s="102"/>
      <c r="M290" s="122"/>
      <c r="N290" s="122"/>
    </row>
    <row r="291" spans="1:14">
      <c r="A291" s="102"/>
      <c r="B291" s="102"/>
      <c r="C291" s="102"/>
      <c r="D291" s="102"/>
      <c r="E291" s="132"/>
      <c r="F291" s="102"/>
      <c r="G291" s="102"/>
      <c r="H291" s="102"/>
      <c r="I291" s="102"/>
      <c r="J291" s="102"/>
      <c r="K291" s="102"/>
      <c r="L291" s="102"/>
    </row>
    <row r="292" spans="1:14">
      <c r="A292" s="99"/>
      <c r="B292" s="99"/>
      <c r="C292" s="99"/>
      <c r="D292" s="99"/>
      <c r="E292" s="107"/>
      <c r="F292" s="99"/>
      <c r="G292" s="99"/>
      <c r="H292" s="99"/>
      <c r="I292" s="106"/>
      <c r="J292" s="106"/>
      <c r="K292" s="108"/>
      <c r="L292" s="99"/>
    </row>
    <row r="293" spans="1:14">
      <c r="A293" s="99"/>
      <c r="B293" s="99"/>
      <c r="C293" s="99"/>
      <c r="D293" s="99"/>
      <c r="E293" s="107"/>
      <c r="F293" s="99"/>
      <c r="G293" s="99"/>
      <c r="H293" s="99"/>
      <c r="I293" s="106"/>
      <c r="J293" s="106"/>
      <c r="K293" s="108"/>
      <c r="L293" s="99"/>
    </row>
    <row r="294" spans="1:14">
      <c r="A294" s="99"/>
      <c r="B294" s="99"/>
      <c r="C294" s="99"/>
      <c r="D294" s="99"/>
      <c r="E294" s="107"/>
      <c r="F294" s="99"/>
      <c r="G294" s="105"/>
      <c r="H294" s="99"/>
      <c r="I294" s="106"/>
      <c r="J294" s="106"/>
      <c r="K294" s="108"/>
      <c r="L294" s="99"/>
    </row>
    <row r="295" spans="1:14">
      <c r="A295" s="99"/>
      <c r="B295" s="99"/>
      <c r="C295" s="99"/>
      <c r="D295" s="99"/>
      <c r="E295" s="131"/>
      <c r="F295" s="99"/>
      <c r="G295" s="99"/>
      <c r="H295" s="99"/>
      <c r="I295" s="106"/>
      <c r="J295" s="106"/>
      <c r="K295" s="106"/>
      <c r="L295" s="99"/>
    </row>
    <row r="296" spans="1:14">
      <c r="A296" s="99"/>
      <c r="B296" s="99"/>
      <c r="C296" s="99"/>
      <c r="D296" s="99"/>
      <c r="E296" s="107"/>
      <c r="F296" s="99"/>
      <c r="G296" s="105"/>
      <c r="H296" s="99"/>
      <c r="I296" s="106"/>
      <c r="J296" s="106"/>
      <c r="K296" s="108"/>
      <c r="L296" s="99"/>
    </row>
    <row r="297" spans="1:14">
      <c r="A297" s="99"/>
      <c r="B297" s="99"/>
      <c r="C297" s="99"/>
      <c r="D297" s="99"/>
      <c r="E297" s="131"/>
      <c r="F297" s="99"/>
      <c r="G297" s="99"/>
      <c r="H297" s="99"/>
      <c r="I297" s="106"/>
      <c r="J297" s="106"/>
      <c r="K297" s="108"/>
      <c r="L297" s="99"/>
    </row>
    <row r="298" spans="1:14">
      <c r="A298" s="99"/>
      <c r="B298" s="99"/>
      <c r="C298" s="99"/>
      <c r="D298" s="99"/>
      <c r="E298" s="107"/>
      <c r="F298" s="99"/>
      <c r="G298" s="99"/>
      <c r="H298" s="99"/>
      <c r="I298" s="106"/>
      <c r="J298" s="106"/>
      <c r="K298" s="108"/>
      <c r="L298" s="99"/>
    </row>
    <row r="299" spans="1:14">
      <c r="A299" s="99"/>
      <c r="B299" s="99"/>
      <c r="C299" s="99"/>
      <c r="D299" s="99"/>
      <c r="E299" s="107"/>
      <c r="F299" s="99"/>
      <c r="G299" s="99"/>
      <c r="H299" s="99"/>
      <c r="I299" s="106"/>
      <c r="J299" s="106"/>
      <c r="K299" s="108"/>
      <c r="L299" s="99"/>
    </row>
    <row r="300" spans="1:14">
      <c r="A300" s="99"/>
      <c r="B300" s="99"/>
      <c r="C300" s="99"/>
      <c r="D300" s="99"/>
      <c r="E300" s="107"/>
      <c r="F300" s="99"/>
      <c r="G300" s="99"/>
      <c r="H300" s="99"/>
      <c r="I300" s="106"/>
      <c r="J300" s="106"/>
      <c r="K300" s="108"/>
      <c r="L300" s="99"/>
    </row>
    <row r="301" spans="1:14">
      <c r="A301" s="99"/>
      <c r="B301" s="99"/>
      <c r="C301" s="99"/>
      <c r="D301" s="99"/>
      <c r="E301" s="107"/>
      <c r="F301" s="99"/>
      <c r="G301" s="99"/>
      <c r="H301" s="99"/>
      <c r="I301" s="106"/>
      <c r="J301" s="106"/>
      <c r="K301" s="108"/>
      <c r="L301" s="99"/>
    </row>
    <row r="302" spans="1:14">
      <c r="A302" s="99"/>
      <c r="B302" s="99"/>
      <c r="C302" s="99"/>
      <c r="D302" s="99"/>
      <c r="E302" s="107"/>
      <c r="F302" s="99"/>
      <c r="G302" s="99"/>
      <c r="H302" s="99"/>
      <c r="I302" s="106"/>
      <c r="J302" s="106"/>
      <c r="K302" s="108"/>
      <c r="L302" s="99"/>
    </row>
    <row r="303" spans="1:14">
      <c r="A303" s="99"/>
      <c r="B303" s="105"/>
      <c r="C303" s="99"/>
      <c r="D303" s="99"/>
      <c r="E303" s="107"/>
      <c r="F303" s="99"/>
      <c r="G303" s="99"/>
      <c r="H303" s="99"/>
      <c r="I303" s="106"/>
      <c r="J303" s="106"/>
      <c r="K303" s="108"/>
      <c r="L303" s="99"/>
    </row>
    <row r="304" spans="1:14">
      <c r="A304" s="99"/>
      <c r="B304" s="105"/>
      <c r="C304" s="99"/>
      <c r="D304" s="99"/>
      <c r="E304" s="107"/>
      <c r="F304" s="99"/>
      <c r="G304" s="99"/>
      <c r="H304" s="99"/>
      <c r="I304" s="106"/>
      <c r="J304" s="106"/>
      <c r="K304" s="108"/>
      <c r="L304" s="99"/>
    </row>
    <row r="305" spans="1:12">
      <c r="A305" s="99"/>
      <c r="B305" s="105"/>
      <c r="C305" s="105"/>
      <c r="D305" s="105"/>
      <c r="E305" s="131"/>
      <c r="F305" s="105"/>
      <c r="G305" s="99"/>
      <c r="H305" s="105"/>
      <c r="I305" s="106"/>
      <c r="J305" s="106"/>
      <c r="K305" s="108"/>
      <c r="L305" s="99"/>
    </row>
    <row r="306" spans="1:12">
      <c r="A306" s="99"/>
      <c r="B306" s="105"/>
      <c r="C306" s="99"/>
      <c r="D306" s="99"/>
      <c r="E306" s="107"/>
      <c r="F306" s="99"/>
      <c r="G306" s="99"/>
      <c r="H306" s="99"/>
      <c r="I306" s="106"/>
      <c r="J306" s="106"/>
      <c r="K306" s="108"/>
      <c r="L306" s="99"/>
    </row>
    <row r="307" spans="1:12">
      <c r="A307" s="99"/>
      <c r="B307" s="105"/>
      <c r="C307" s="105"/>
      <c r="D307" s="105"/>
      <c r="E307" s="131"/>
      <c r="F307" s="105"/>
      <c r="G307" s="99"/>
      <c r="H307" s="99"/>
      <c r="I307" s="106"/>
      <c r="J307" s="106"/>
      <c r="K307" s="108"/>
      <c r="L307" s="99"/>
    </row>
    <row r="308" spans="1:12">
      <c r="A308" s="99"/>
      <c r="B308" s="105"/>
      <c r="C308" s="105"/>
      <c r="D308" s="105"/>
      <c r="E308" s="131"/>
      <c r="F308" s="99"/>
      <c r="G308" s="99"/>
      <c r="H308" s="99"/>
      <c r="I308" s="106"/>
      <c r="J308" s="106"/>
      <c r="K308" s="108"/>
      <c r="L308" s="99"/>
    </row>
    <row r="309" spans="1:12">
      <c r="A309" s="99"/>
      <c r="B309" s="102"/>
      <c r="C309" s="99"/>
      <c r="D309" s="102"/>
      <c r="E309" s="132"/>
      <c r="F309" s="99"/>
      <c r="G309" s="99"/>
      <c r="H309" s="99"/>
      <c r="I309" s="109"/>
      <c r="J309" s="109"/>
      <c r="K309" s="109"/>
      <c r="L309" s="99"/>
    </row>
    <row r="310" spans="1:12">
      <c r="A310" s="102"/>
      <c r="B310" s="102"/>
      <c r="C310" s="102"/>
      <c r="D310" s="102"/>
      <c r="E310" s="132"/>
      <c r="F310" s="102"/>
      <c r="G310" s="102"/>
      <c r="H310" s="102"/>
      <c r="I310" s="102"/>
      <c r="J310" s="102"/>
      <c r="K310" s="102"/>
      <c r="L310" s="102"/>
    </row>
    <row r="311" spans="1:12">
      <c r="A311" s="99"/>
      <c r="B311" s="99"/>
      <c r="C311" s="99"/>
      <c r="D311" s="99"/>
      <c r="E311" s="107"/>
      <c r="F311" s="99"/>
      <c r="G311" s="99"/>
      <c r="H311" s="99"/>
      <c r="I311" s="99"/>
      <c r="J311" s="99"/>
      <c r="K311" s="99"/>
      <c r="L311" s="99"/>
    </row>
    <row r="312" spans="1:12">
      <c r="A312" s="99"/>
      <c r="B312" s="99"/>
      <c r="C312" s="99"/>
      <c r="D312" s="99"/>
      <c r="E312" s="107"/>
      <c r="F312" s="99"/>
      <c r="G312" s="99"/>
      <c r="H312" s="99"/>
      <c r="I312" s="99"/>
      <c r="J312" s="99"/>
      <c r="K312" s="99"/>
      <c r="L312" s="99"/>
    </row>
    <row r="313" spans="1:12">
      <c r="A313" s="99"/>
      <c r="B313" s="99"/>
      <c r="C313" s="99"/>
      <c r="D313" s="99"/>
      <c r="E313" s="107"/>
      <c r="F313" s="99"/>
      <c r="G313" s="99"/>
      <c r="H313" s="99"/>
      <c r="I313" s="99"/>
      <c r="J313" s="99"/>
      <c r="K313" s="99"/>
      <c r="L313" s="99"/>
    </row>
    <row r="314" spans="1:12">
      <c r="A314" s="99"/>
      <c r="B314" s="99"/>
      <c r="C314" s="99"/>
      <c r="D314" s="99"/>
      <c r="E314" s="107"/>
      <c r="F314" s="99"/>
      <c r="G314" s="99"/>
      <c r="H314" s="99"/>
      <c r="I314" s="99"/>
      <c r="J314" s="99"/>
      <c r="K314" s="99"/>
      <c r="L314" s="99"/>
    </row>
    <row r="315" spans="1:12">
      <c r="A315" s="99"/>
      <c r="B315" s="99"/>
      <c r="C315" s="99"/>
      <c r="D315" s="99"/>
      <c r="E315" s="107"/>
      <c r="F315" s="99"/>
      <c r="G315" s="99"/>
      <c r="H315" s="99"/>
      <c r="I315" s="99"/>
      <c r="J315" s="99"/>
      <c r="K315" s="99"/>
      <c r="L315" s="99"/>
    </row>
    <row r="316" spans="1:12">
      <c r="A316" s="100"/>
      <c r="B316" s="100"/>
      <c r="C316" s="100"/>
      <c r="D316" s="100"/>
      <c r="E316" s="111"/>
      <c r="F316" s="100"/>
      <c r="G316" s="100"/>
      <c r="H316" s="100"/>
      <c r="I316" s="100"/>
      <c r="J316" s="100"/>
      <c r="K316" s="100"/>
      <c r="L316" s="100"/>
    </row>
    <row r="317" spans="1:12">
      <c r="A317" s="77"/>
      <c r="B317" s="77"/>
      <c r="C317" s="77"/>
      <c r="D317" s="77"/>
      <c r="E317" s="97"/>
      <c r="F317" s="77"/>
      <c r="G317" s="77"/>
      <c r="H317" s="77"/>
      <c r="I317" s="77"/>
      <c r="J317" s="77"/>
      <c r="K317" s="77"/>
      <c r="L317" s="77"/>
    </row>
    <row r="318" spans="1:12">
      <c r="A318" s="77"/>
      <c r="B318" s="77"/>
      <c r="C318" s="77"/>
      <c r="D318" s="77"/>
      <c r="E318" s="97"/>
      <c r="F318" s="77"/>
      <c r="G318" s="77"/>
      <c r="H318" s="77"/>
      <c r="I318" s="77"/>
      <c r="J318" s="77"/>
      <c r="K318" s="77"/>
      <c r="L318" s="77"/>
    </row>
    <row r="319" spans="1:12">
      <c r="A319" s="77"/>
      <c r="B319" s="77"/>
      <c r="C319" s="77"/>
      <c r="D319" s="77"/>
      <c r="E319" s="97"/>
      <c r="F319" s="77"/>
      <c r="G319" s="77"/>
      <c r="H319" s="77"/>
      <c r="I319" s="77"/>
      <c r="J319" s="77"/>
      <c r="K319" s="77"/>
      <c r="L319" s="77"/>
    </row>
    <row r="320" spans="1:12">
      <c r="A320" s="77"/>
      <c r="B320" s="77"/>
      <c r="C320" s="77"/>
      <c r="D320" s="77"/>
      <c r="E320" s="97"/>
      <c r="F320" s="77"/>
      <c r="G320" s="77"/>
      <c r="H320" s="77"/>
      <c r="I320" s="77"/>
      <c r="J320" s="77"/>
      <c r="K320" s="77"/>
      <c r="L320" s="77"/>
    </row>
    <row r="321" spans="1:12">
      <c r="A321" s="77"/>
      <c r="B321" s="77"/>
      <c r="C321" s="77"/>
      <c r="D321" s="77"/>
      <c r="E321" s="97"/>
      <c r="F321" s="77"/>
      <c r="G321" s="77"/>
      <c r="H321" s="77"/>
      <c r="I321" s="77"/>
      <c r="J321" s="77"/>
      <c r="K321" s="77"/>
      <c r="L321" s="77"/>
    </row>
    <row r="322" spans="1:12">
      <c r="A322" s="77"/>
      <c r="B322" s="77"/>
      <c r="C322" s="77"/>
      <c r="D322" s="77"/>
      <c r="E322" s="97"/>
      <c r="F322" s="77"/>
      <c r="G322" s="77"/>
      <c r="H322" s="77"/>
      <c r="I322" s="77"/>
      <c r="J322" s="77"/>
      <c r="K322" s="77"/>
      <c r="L322" s="77"/>
    </row>
    <row r="323" spans="1:12">
      <c r="A323" s="77"/>
      <c r="B323" s="77"/>
      <c r="C323" s="77"/>
      <c r="D323" s="77"/>
      <c r="E323" s="97"/>
      <c r="F323" s="77"/>
      <c r="G323" s="77"/>
      <c r="H323" s="77"/>
      <c r="I323" s="77"/>
      <c r="J323" s="77"/>
      <c r="K323" s="77"/>
      <c r="L323" s="77"/>
    </row>
    <row r="324" spans="1:12">
      <c r="A324" s="77"/>
      <c r="B324" s="77"/>
      <c r="C324" s="77"/>
      <c r="D324" s="77"/>
      <c r="E324" s="97"/>
      <c r="F324" s="77"/>
      <c r="G324" s="77"/>
      <c r="H324" s="77"/>
      <c r="I324" s="77"/>
      <c r="J324" s="77"/>
      <c r="K324" s="77"/>
      <c r="L324" s="77"/>
    </row>
    <row r="325" spans="1:12">
      <c r="A325" s="77"/>
      <c r="B325" s="77"/>
      <c r="C325" s="77"/>
      <c r="D325" s="77"/>
      <c r="E325" s="97"/>
      <c r="F325" s="77"/>
      <c r="G325" s="77"/>
      <c r="H325" s="77"/>
      <c r="I325" s="77"/>
      <c r="J325" s="77"/>
      <c r="K325" s="77"/>
      <c r="L325" s="77"/>
    </row>
    <row r="326" spans="1:12">
      <c r="A326" s="77"/>
      <c r="B326" s="77"/>
      <c r="C326" s="77"/>
      <c r="D326" s="77"/>
      <c r="E326" s="97"/>
      <c r="F326" s="77"/>
      <c r="G326" s="77"/>
      <c r="H326" s="77"/>
      <c r="I326" s="77"/>
      <c r="J326" s="77"/>
      <c r="K326" s="77"/>
      <c r="L326" s="77"/>
    </row>
    <row r="327" spans="1:12">
      <c r="A327" s="77"/>
      <c r="B327" s="77"/>
      <c r="C327" s="77"/>
      <c r="D327" s="77"/>
      <c r="E327" s="97"/>
      <c r="F327" s="77"/>
      <c r="G327" s="77"/>
      <c r="H327" s="77"/>
      <c r="I327" s="77"/>
      <c r="J327" s="77"/>
      <c r="K327" s="77"/>
      <c r="L327" s="77"/>
    </row>
    <row r="328" spans="1:12">
      <c r="A328" s="77"/>
      <c r="B328" s="77"/>
      <c r="C328" s="77"/>
      <c r="D328" s="77"/>
      <c r="E328" s="97"/>
      <c r="F328" s="77"/>
      <c r="G328" s="77"/>
      <c r="H328" s="77"/>
      <c r="I328" s="77"/>
      <c r="J328" s="77"/>
      <c r="K328" s="77"/>
      <c r="L328" s="77"/>
    </row>
    <row r="329" spans="1:12">
      <c r="A329" s="77"/>
      <c r="B329" s="77"/>
      <c r="C329" s="77"/>
      <c r="D329" s="77"/>
      <c r="E329" s="97"/>
      <c r="F329" s="77"/>
      <c r="G329" s="77"/>
      <c r="H329" s="77"/>
      <c r="I329" s="77"/>
      <c r="J329" s="77"/>
      <c r="K329" s="77"/>
      <c r="L329" s="77"/>
    </row>
    <row r="330" spans="1:12">
      <c r="A330" s="77"/>
      <c r="B330" s="77"/>
      <c r="C330" s="77"/>
      <c r="D330" s="77"/>
      <c r="E330" s="97"/>
      <c r="F330" s="77"/>
      <c r="G330" s="77"/>
      <c r="H330" s="77"/>
      <c r="I330" s="77"/>
      <c r="J330" s="77"/>
      <c r="K330" s="77"/>
      <c r="L330" s="77"/>
    </row>
    <row r="331" spans="1:12">
      <c r="A331" s="77"/>
      <c r="B331" s="77"/>
      <c r="C331" s="77"/>
      <c r="D331" s="77"/>
      <c r="E331" s="97"/>
      <c r="F331" s="77"/>
      <c r="G331" s="77"/>
      <c r="H331" s="77"/>
      <c r="I331" s="77"/>
      <c r="J331" s="77"/>
      <c r="K331" s="77"/>
      <c r="L331" s="77"/>
    </row>
    <row r="332" spans="1:12">
      <c r="A332" s="77"/>
      <c r="B332" s="77"/>
      <c r="C332" s="77"/>
      <c r="D332" s="77"/>
      <c r="E332" s="97"/>
      <c r="F332" s="77"/>
      <c r="G332" s="77"/>
      <c r="H332" s="77"/>
      <c r="I332" s="77"/>
      <c r="J332" s="77"/>
      <c r="K332" s="77"/>
      <c r="L332" s="77"/>
    </row>
    <row r="333" spans="1:12">
      <c r="A333" s="77"/>
      <c r="B333" s="77"/>
      <c r="C333" s="77"/>
      <c r="D333" s="77"/>
      <c r="E333" s="97"/>
      <c r="F333" s="77"/>
      <c r="G333" s="77"/>
      <c r="H333" s="77"/>
      <c r="I333" s="77"/>
      <c r="J333" s="77"/>
      <c r="K333" s="77"/>
      <c r="L333" s="77"/>
    </row>
    <row r="334" spans="1:12">
      <c r="A334" s="77"/>
      <c r="B334" s="77"/>
      <c r="C334" s="77"/>
      <c r="D334" s="77"/>
      <c r="E334" s="97"/>
      <c r="F334" s="77"/>
      <c r="G334" s="77"/>
      <c r="H334" s="77"/>
      <c r="I334" s="77"/>
      <c r="J334" s="77"/>
      <c r="K334" s="77"/>
      <c r="L334" s="77"/>
    </row>
    <row r="335" spans="1:12">
      <c r="A335" s="77"/>
      <c r="B335" s="77"/>
      <c r="C335" s="77"/>
      <c r="D335" s="77"/>
      <c r="E335" s="97"/>
      <c r="F335" s="77"/>
      <c r="G335" s="77"/>
      <c r="H335" s="77"/>
      <c r="I335" s="77"/>
      <c r="J335" s="77"/>
      <c r="K335" s="77"/>
      <c r="L335" s="77"/>
    </row>
    <row r="336" spans="1:12">
      <c r="A336" s="77"/>
      <c r="B336" s="77"/>
      <c r="C336" s="77"/>
      <c r="D336" s="77"/>
      <c r="E336" s="97"/>
      <c r="F336" s="77"/>
      <c r="G336" s="77"/>
      <c r="H336" s="77"/>
      <c r="I336" s="77"/>
      <c r="J336" s="77"/>
      <c r="K336" s="77"/>
      <c r="L336" s="77"/>
    </row>
    <row r="337" spans="1:12">
      <c r="A337" s="77"/>
      <c r="B337" s="77"/>
      <c r="C337" s="77"/>
      <c r="D337" s="77"/>
      <c r="E337" s="97"/>
      <c r="F337" s="77"/>
      <c r="G337" s="77"/>
      <c r="H337" s="77"/>
      <c r="I337" s="77"/>
      <c r="J337" s="77"/>
      <c r="K337" s="77"/>
      <c r="L337" s="77"/>
    </row>
    <row r="338" spans="1:12">
      <c r="A338" s="77"/>
      <c r="B338" s="77"/>
      <c r="C338" s="77"/>
      <c r="D338" s="77"/>
      <c r="E338" s="97"/>
      <c r="F338" s="77"/>
      <c r="G338" s="77"/>
      <c r="H338" s="77"/>
      <c r="I338" s="77"/>
      <c r="J338" s="77"/>
      <c r="K338" s="77"/>
      <c r="L338" s="77"/>
    </row>
    <row r="339" spans="1:12">
      <c r="A339" s="77"/>
      <c r="B339" s="77"/>
      <c r="C339" s="77"/>
      <c r="D339" s="77"/>
      <c r="E339" s="97"/>
      <c r="F339" s="77"/>
      <c r="G339" s="77"/>
      <c r="H339" s="77"/>
      <c r="I339" s="77"/>
      <c r="J339" s="77"/>
      <c r="K339" s="77"/>
      <c r="L339" s="77"/>
    </row>
    <row r="340" spans="1:12">
      <c r="A340" s="77"/>
      <c r="B340" s="77"/>
      <c r="C340" s="77"/>
      <c r="D340" s="77"/>
      <c r="E340" s="97"/>
      <c r="F340" s="77"/>
      <c r="G340" s="77"/>
      <c r="H340" s="77"/>
      <c r="I340" s="77"/>
      <c r="J340" s="77"/>
      <c r="K340" s="77"/>
      <c r="L340" s="77"/>
    </row>
    <row r="341" spans="1:12">
      <c r="A341" s="77"/>
      <c r="B341" s="77"/>
      <c r="C341" s="77"/>
      <c r="D341" s="77"/>
      <c r="E341" s="97"/>
      <c r="F341" s="77"/>
      <c r="G341" s="77"/>
      <c r="H341" s="77"/>
      <c r="I341" s="77"/>
      <c r="J341" s="77"/>
      <c r="K341" s="77"/>
      <c r="L341" s="77"/>
    </row>
    <row r="342" spans="1:12">
      <c r="A342" s="77"/>
      <c r="B342" s="77"/>
      <c r="C342" s="77"/>
      <c r="D342" s="77"/>
      <c r="E342" s="97"/>
      <c r="F342" s="77"/>
      <c r="G342" s="77"/>
      <c r="H342" s="77"/>
      <c r="I342" s="77"/>
      <c r="J342" s="77"/>
      <c r="K342" s="77"/>
      <c r="L342" s="77"/>
    </row>
    <row r="343" spans="1:12">
      <c r="A343" s="77"/>
      <c r="B343" s="77"/>
      <c r="C343" s="77"/>
      <c r="D343" s="77"/>
      <c r="E343" s="97"/>
      <c r="F343" s="77"/>
      <c r="G343" s="77"/>
      <c r="H343" s="77"/>
      <c r="I343" s="77"/>
      <c r="J343" s="77"/>
      <c r="K343" s="77"/>
      <c r="L343" s="77"/>
    </row>
    <row r="344" spans="1:12">
      <c r="A344" s="77"/>
      <c r="B344" s="77"/>
      <c r="C344" s="77"/>
      <c r="D344" s="77"/>
      <c r="E344" s="97"/>
      <c r="F344" s="77"/>
      <c r="G344" s="77"/>
      <c r="H344" s="77"/>
      <c r="I344" s="77"/>
      <c r="J344" s="77"/>
      <c r="K344" s="77"/>
      <c r="L344" s="77"/>
    </row>
    <row r="345" spans="1:12">
      <c r="A345" s="77"/>
      <c r="B345" s="77"/>
      <c r="C345" s="77"/>
      <c r="D345" s="77"/>
      <c r="E345" s="97"/>
      <c r="F345" s="77"/>
      <c r="G345" s="77"/>
      <c r="H345" s="77"/>
      <c r="I345" s="77"/>
      <c r="J345" s="77"/>
      <c r="K345" s="77"/>
      <c r="L345" s="77"/>
    </row>
    <row r="346" spans="1:12">
      <c r="A346" s="77"/>
      <c r="B346" s="77"/>
      <c r="C346" s="77"/>
      <c r="D346" s="77"/>
      <c r="E346" s="97"/>
      <c r="F346" s="77"/>
      <c r="G346" s="77"/>
      <c r="H346" s="77"/>
      <c r="I346" s="77"/>
      <c r="J346" s="77"/>
      <c r="K346" s="77"/>
      <c r="L346" s="77"/>
    </row>
    <row r="347" spans="1:12">
      <c r="A347" s="77"/>
      <c r="B347" s="77"/>
      <c r="C347" s="77"/>
      <c r="D347" s="77"/>
      <c r="E347" s="97"/>
      <c r="F347" s="77"/>
      <c r="G347" s="77"/>
      <c r="H347" s="77"/>
      <c r="I347" s="77"/>
      <c r="J347" s="77"/>
      <c r="K347" s="77"/>
      <c r="L347" s="77"/>
    </row>
    <row r="348" spans="1:12">
      <c r="A348" s="77"/>
      <c r="B348" s="77"/>
      <c r="C348" s="77"/>
      <c r="D348" s="77"/>
      <c r="E348" s="97"/>
      <c r="F348" s="77"/>
      <c r="G348" s="77"/>
      <c r="H348" s="77"/>
      <c r="I348" s="77"/>
      <c r="J348" s="77"/>
      <c r="K348" s="77"/>
      <c r="L348" s="77"/>
    </row>
    <row r="349" spans="1:12">
      <c r="A349" s="77"/>
      <c r="B349" s="77"/>
      <c r="C349" s="77"/>
      <c r="D349" s="77"/>
      <c r="E349" s="97"/>
      <c r="F349" s="77"/>
      <c r="G349" s="77"/>
      <c r="H349" s="77"/>
      <c r="I349" s="77"/>
      <c r="J349" s="77"/>
      <c r="K349" s="77"/>
      <c r="L349" s="77"/>
    </row>
    <row r="350" spans="1:12">
      <c r="A350" s="77"/>
      <c r="B350" s="77"/>
      <c r="C350" s="77"/>
      <c r="D350" s="77"/>
      <c r="E350" s="97"/>
      <c r="F350" s="77"/>
      <c r="G350" s="77"/>
      <c r="H350" s="77"/>
      <c r="I350" s="77"/>
      <c r="J350" s="77"/>
      <c r="K350" s="77"/>
      <c r="L350" s="77"/>
    </row>
    <row r="351" spans="1:12">
      <c r="A351" s="77"/>
      <c r="B351" s="77"/>
      <c r="C351" s="77"/>
      <c r="D351" s="77"/>
      <c r="E351" s="97"/>
      <c r="F351" s="77"/>
      <c r="G351" s="77"/>
      <c r="H351" s="77"/>
      <c r="I351" s="77"/>
      <c r="J351" s="77"/>
      <c r="K351" s="77"/>
      <c r="L351" s="77"/>
    </row>
    <row r="352" spans="1:12">
      <c r="A352" s="77"/>
      <c r="B352" s="77"/>
      <c r="C352" s="77"/>
      <c r="D352" s="77"/>
      <c r="E352" s="97"/>
      <c r="F352" s="77"/>
      <c r="G352" s="77"/>
      <c r="H352" s="77"/>
      <c r="I352" s="77"/>
      <c r="J352" s="77"/>
      <c r="K352" s="77"/>
      <c r="L352" s="77"/>
    </row>
    <row r="353" spans="1:12">
      <c r="A353" s="77"/>
      <c r="B353" s="77"/>
      <c r="C353" s="77"/>
      <c r="D353" s="77"/>
      <c r="E353" s="97"/>
      <c r="F353" s="77"/>
      <c r="G353" s="77"/>
      <c r="H353" s="77"/>
      <c r="I353" s="77"/>
      <c r="J353" s="77"/>
      <c r="K353" s="77"/>
      <c r="L353" s="77"/>
    </row>
    <row r="354" spans="1:12">
      <c r="A354" s="77"/>
      <c r="B354" s="77"/>
      <c r="C354" s="77"/>
      <c r="D354" s="77"/>
      <c r="E354" s="97"/>
      <c r="F354" s="77"/>
      <c r="G354" s="77"/>
      <c r="H354" s="77"/>
      <c r="I354" s="77"/>
      <c r="J354" s="77"/>
      <c r="K354" s="77"/>
      <c r="L354" s="77"/>
    </row>
    <row r="355" spans="1:12">
      <c r="A355" s="77"/>
      <c r="B355" s="77"/>
      <c r="C355" s="77"/>
      <c r="D355" s="77"/>
      <c r="E355" s="97"/>
      <c r="F355" s="77"/>
      <c r="G355" s="77"/>
      <c r="H355" s="77"/>
      <c r="I355" s="77"/>
      <c r="J355" s="77"/>
      <c r="K355" s="77"/>
      <c r="L355" s="77"/>
    </row>
    <row r="356" spans="1:12">
      <c r="A356" s="77"/>
      <c r="B356" s="77"/>
      <c r="C356" s="77"/>
      <c r="D356" s="77"/>
      <c r="E356" s="97"/>
      <c r="F356" s="77"/>
      <c r="G356" s="77"/>
      <c r="H356" s="77"/>
      <c r="I356" s="77"/>
      <c r="J356" s="77"/>
      <c r="K356" s="77"/>
      <c r="L356" s="77"/>
    </row>
    <row r="357" spans="1:12">
      <c r="A357" s="77"/>
      <c r="B357" s="77"/>
      <c r="C357" s="77"/>
      <c r="D357" s="77"/>
      <c r="E357" s="97"/>
      <c r="F357" s="77"/>
      <c r="G357" s="77"/>
      <c r="H357" s="77"/>
      <c r="I357" s="77"/>
      <c r="J357" s="77"/>
      <c r="K357" s="77"/>
      <c r="L357" s="77"/>
    </row>
    <row r="358" spans="1:12">
      <c r="A358" s="77"/>
      <c r="B358" s="77"/>
      <c r="C358" s="77"/>
      <c r="D358" s="77"/>
      <c r="E358" s="97"/>
      <c r="F358" s="77"/>
      <c r="G358" s="77"/>
      <c r="H358" s="77"/>
      <c r="I358" s="77"/>
      <c r="J358" s="77"/>
      <c r="K358" s="77"/>
      <c r="L358" s="77"/>
    </row>
    <row r="359" spans="1:12">
      <c r="A359" s="77"/>
      <c r="B359" s="77"/>
      <c r="C359" s="77"/>
      <c r="D359" s="77"/>
      <c r="E359" s="97"/>
      <c r="F359" s="77"/>
      <c r="G359" s="77"/>
      <c r="H359" s="77"/>
      <c r="I359" s="77"/>
      <c r="J359" s="77"/>
      <c r="K359" s="77"/>
      <c r="L359" s="77"/>
    </row>
    <row r="360" spans="1:12">
      <c r="A360" s="77"/>
      <c r="B360" s="77"/>
      <c r="C360" s="77"/>
      <c r="D360" s="77"/>
      <c r="E360" s="97"/>
      <c r="F360" s="77"/>
      <c r="G360" s="77"/>
      <c r="H360" s="77"/>
      <c r="I360" s="77"/>
      <c r="J360" s="77"/>
      <c r="K360" s="77"/>
      <c r="L360" s="77"/>
    </row>
    <row r="361" spans="1:12">
      <c r="A361" s="77"/>
      <c r="B361" s="77"/>
      <c r="C361" s="77"/>
      <c r="D361" s="77"/>
      <c r="E361" s="97"/>
      <c r="F361" s="77"/>
      <c r="G361" s="77"/>
      <c r="H361" s="77"/>
      <c r="I361" s="77"/>
      <c r="J361" s="77"/>
      <c r="K361" s="77"/>
      <c r="L361" s="77"/>
    </row>
    <row r="362" spans="1:12">
      <c r="A362" s="77"/>
      <c r="B362" s="77"/>
      <c r="C362" s="77"/>
      <c r="D362" s="77"/>
      <c r="E362" s="97"/>
      <c r="F362" s="77"/>
      <c r="G362" s="77"/>
      <c r="H362" s="77"/>
      <c r="I362" s="77"/>
      <c r="J362" s="77"/>
      <c r="K362" s="77"/>
      <c r="L362" s="77"/>
    </row>
    <row r="363" spans="1:12">
      <c r="A363" s="77"/>
      <c r="B363" s="77"/>
      <c r="C363" s="77"/>
      <c r="D363" s="77"/>
      <c r="E363" s="97"/>
      <c r="F363" s="77"/>
      <c r="G363" s="77"/>
      <c r="H363" s="77"/>
      <c r="I363" s="77"/>
      <c r="J363" s="77"/>
      <c r="K363" s="77"/>
      <c r="L363" s="77"/>
    </row>
    <row r="364" spans="1:12">
      <c r="A364" s="77"/>
      <c r="B364" s="77"/>
      <c r="C364" s="77"/>
      <c r="D364" s="77"/>
      <c r="E364" s="97"/>
      <c r="F364" s="77"/>
      <c r="G364" s="77"/>
      <c r="H364" s="77"/>
      <c r="I364" s="77"/>
      <c r="J364" s="77"/>
      <c r="K364" s="77"/>
      <c r="L364" s="77"/>
    </row>
    <row r="365" spans="1:12">
      <c r="A365" s="77"/>
      <c r="B365" s="77"/>
      <c r="C365" s="77"/>
      <c r="D365" s="77"/>
      <c r="E365" s="97"/>
      <c r="F365" s="77"/>
      <c r="G365" s="77"/>
      <c r="H365" s="77"/>
      <c r="I365" s="77"/>
      <c r="J365" s="77"/>
      <c r="K365" s="77"/>
      <c r="L365" s="77"/>
    </row>
    <row r="366" spans="1:12">
      <c r="A366" s="77"/>
      <c r="B366" s="77"/>
      <c r="C366" s="77"/>
      <c r="D366" s="77"/>
      <c r="E366" s="97"/>
      <c r="F366" s="77"/>
      <c r="G366" s="77"/>
      <c r="H366" s="77"/>
      <c r="I366" s="77"/>
      <c r="J366" s="77"/>
      <c r="K366" s="77"/>
      <c r="L366" s="77"/>
    </row>
    <row r="367" spans="1:12">
      <c r="A367" s="77"/>
      <c r="B367" s="77"/>
      <c r="C367" s="77"/>
      <c r="D367" s="77"/>
      <c r="E367" s="97"/>
      <c r="F367" s="77"/>
      <c r="G367" s="77"/>
      <c r="H367" s="77"/>
      <c r="I367" s="77"/>
      <c r="J367" s="77"/>
      <c r="K367" s="77"/>
      <c r="L367" s="77"/>
    </row>
    <row r="368" spans="1:12">
      <c r="A368" s="77"/>
      <c r="B368" s="77"/>
      <c r="C368" s="77"/>
      <c r="D368" s="77"/>
      <c r="E368" s="97"/>
      <c r="F368" s="77"/>
      <c r="G368" s="77"/>
      <c r="H368" s="77"/>
      <c r="I368" s="77"/>
      <c r="J368" s="77"/>
      <c r="K368" s="77"/>
      <c r="L368" s="77"/>
    </row>
    <row r="369" spans="1:12">
      <c r="A369" s="77"/>
      <c r="B369" s="77"/>
      <c r="C369" s="77"/>
      <c r="D369" s="77"/>
      <c r="E369" s="97"/>
      <c r="F369" s="77"/>
      <c r="G369" s="77"/>
      <c r="H369" s="77"/>
      <c r="I369" s="77"/>
      <c r="J369" s="77"/>
      <c r="K369" s="77"/>
      <c r="L369" s="77"/>
    </row>
    <row r="370" spans="1:12">
      <c r="A370" s="77"/>
      <c r="B370" s="77"/>
      <c r="C370" s="77"/>
      <c r="D370" s="77"/>
      <c r="E370" s="97"/>
      <c r="F370" s="77"/>
      <c r="G370" s="77"/>
      <c r="H370" s="77"/>
      <c r="I370" s="77"/>
      <c r="J370" s="77"/>
      <c r="K370" s="77"/>
      <c r="L370" s="77"/>
    </row>
    <row r="371" spans="1:12">
      <c r="A371" s="77"/>
      <c r="B371" s="77"/>
      <c r="C371" s="77"/>
      <c r="D371" s="77"/>
      <c r="E371" s="97"/>
      <c r="F371" s="77"/>
      <c r="G371" s="77"/>
      <c r="H371" s="77"/>
      <c r="I371" s="77"/>
      <c r="J371" s="77"/>
      <c r="K371" s="77"/>
      <c r="L371" s="77"/>
    </row>
    <row r="372" spans="1:12">
      <c r="A372" s="77"/>
      <c r="B372" s="77"/>
      <c r="C372" s="77"/>
      <c r="D372" s="77"/>
      <c r="E372" s="97"/>
      <c r="F372" s="77"/>
      <c r="G372" s="77"/>
      <c r="H372" s="77"/>
      <c r="I372" s="77"/>
      <c r="J372" s="77"/>
      <c r="K372" s="77"/>
      <c r="L372" s="77"/>
    </row>
    <row r="373" spans="1:12">
      <c r="A373" s="77"/>
      <c r="B373" s="77"/>
      <c r="C373" s="77"/>
      <c r="D373" s="77"/>
      <c r="E373" s="97"/>
      <c r="F373" s="77"/>
      <c r="G373" s="77"/>
      <c r="H373" s="77"/>
      <c r="I373" s="77"/>
      <c r="J373" s="77"/>
      <c r="K373" s="77"/>
      <c r="L373" s="77"/>
    </row>
    <row r="374" spans="1:12">
      <c r="A374" s="77"/>
      <c r="B374" s="77"/>
      <c r="C374" s="77"/>
      <c r="D374" s="77"/>
      <c r="E374" s="97"/>
      <c r="F374" s="77"/>
      <c r="G374" s="77"/>
      <c r="H374" s="77"/>
      <c r="I374" s="77"/>
      <c r="J374" s="77"/>
      <c r="K374" s="77"/>
      <c r="L374" s="77"/>
    </row>
    <row r="375" spans="1:12">
      <c r="A375" s="77"/>
      <c r="B375" s="77"/>
      <c r="C375" s="77"/>
      <c r="D375" s="77"/>
      <c r="E375" s="97"/>
      <c r="F375" s="77"/>
      <c r="G375" s="77"/>
      <c r="H375" s="77"/>
      <c r="I375" s="77"/>
      <c r="J375" s="77"/>
      <c r="K375" s="77"/>
      <c r="L375" s="77"/>
    </row>
    <row r="376" spans="1:12">
      <c r="A376" s="77"/>
      <c r="B376" s="77"/>
      <c r="C376" s="77"/>
      <c r="D376" s="77"/>
      <c r="E376" s="97"/>
      <c r="F376" s="77"/>
      <c r="G376" s="77"/>
      <c r="H376" s="77"/>
      <c r="I376" s="77"/>
      <c r="J376" s="77"/>
      <c r="K376" s="77"/>
      <c r="L376" s="77"/>
    </row>
    <row r="377" spans="1:12">
      <c r="A377" s="77"/>
      <c r="B377" s="77"/>
      <c r="C377" s="77"/>
      <c r="D377" s="77"/>
      <c r="E377" s="97"/>
      <c r="F377" s="77"/>
      <c r="G377" s="77"/>
      <c r="H377" s="77"/>
      <c r="I377" s="77"/>
      <c r="J377" s="77"/>
      <c r="K377" s="77"/>
      <c r="L377" s="77"/>
    </row>
    <row r="378" spans="1:12">
      <c r="A378" s="77"/>
      <c r="B378" s="77"/>
      <c r="C378" s="77"/>
      <c r="D378" s="77"/>
      <c r="E378" s="97"/>
      <c r="F378" s="77"/>
      <c r="G378" s="77"/>
      <c r="H378" s="77"/>
      <c r="I378" s="77"/>
      <c r="J378" s="77"/>
      <c r="K378" s="77"/>
      <c r="L378" s="77"/>
    </row>
    <row r="379" spans="1:12">
      <c r="A379" s="77"/>
      <c r="B379" s="77"/>
      <c r="C379" s="77"/>
      <c r="D379" s="77"/>
      <c r="E379" s="97"/>
      <c r="F379" s="77"/>
      <c r="G379" s="77"/>
      <c r="H379" s="77"/>
      <c r="I379" s="77"/>
      <c r="J379" s="77"/>
      <c r="K379" s="77"/>
      <c r="L379" s="77"/>
    </row>
    <row r="380" spans="1:12">
      <c r="A380" s="77"/>
      <c r="B380" s="77"/>
      <c r="C380" s="77"/>
      <c r="D380" s="77"/>
      <c r="E380" s="97"/>
      <c r="F380" s="77"/>
      <c r="G380" s="77"/>
      <c r="H380" s="77"/>
      <c r="I380" s="77"/>
      <c r="J380" s="77"/>
      <c r="K380" s="77"/>
      <c r="L380" s="77"/>
    </row>
    <row r="381" spans="1:12">
      <c r="A381" s="77"/>
      <c r="B381" s="77"/>
      <c r="C381" s="77"/>
      <c r="D381" s="77"/>
      <c r="E381" s="97"/>
      <c r="F381" s="77"/>
      <c r="G381" s="77"/>
      <c r="H381" s="77"/>
      <c r="I381" s="77"/>
      <c r="J381" s="77"/>
      <c r="K381" s="77"/>
      <c r="L381" s="77"/>
    </row>
    <row r="382" spans="1:12">
      <c r="A382" s="77"/>
      <c r="B382" s="77"/>
      <c r="C382" s="77"/>
      <c r="D382" s="77"/>
      <c r="E382" s="97"/>
      <c r="F382" s="77"/>
      <c r="G382" s="77"/>
      <c r="H382" s="77"/>
      <c r="I382" s="77"/>
      <c r="J382" s="77"/>
      <c r="K382" s="77"/>
      <c r="L382" s="77"/>
    </row>
    <row r="383" spans="1:12">
      <c r="A383" s="77"/>
      <c r="B383" s="77"/>
      <c r="C383" s="77"/>
      <c r="D383" s="77"/>
      <c r="E383" s="97"/>
      <c r="F383" s="77"/>
      <c r="G383" s="77"/>
      <c r="H383" s="77"/>
      <c r="I383" s="77"/>
      <c r="J383" s="77"/>
      <c r="K383" s="77"/>
      <c r="L383" s="77"/>
    </row>
    <row r="384" spans="1:12">
      <c r="A384" s="77"/>
      <c r="B384" s="77"/>
      <c r="C384" s="77"/>
      <c r="D384" s="77"/>
      <c r="E384" s="97"/>
      <c r="F384" s="77"/>
      <c r="G384" s="77"/>
      <c r="H384" s="77"/>
      <c r="I384" s="77"/>
      <c r="J384" s="77"/>
      <c r="K384" s="77"/>
      <c r="L384" s="77"/>
    </row>
    <row r="385" spans="1:12">
      <c r="A385" s="77"/>
      <c r="B385" s="77"/>
      <c r="C385" s="77"/>
      <c r="D385" s="77"/>
      <c r="E385" s="97"/>
      <c r="F385" s="77"/>
      <c r="G385" s="77"/>
      <c r="H385" s="77"/>
      <c r="I385" s="77"/>
      <c r="J385" s="77"/>
      <c r="K385" s="77"/>
      <c r="L385" s="77"/>
    </row>
    <row r="386" spans="1:12">
      <c r="A386" s="77"/>
      <c r="B386" s="77"/>
      <c r="C386" s="77"/>
      <c r="D386" s="77"/>
      <c r="E386" s="97"/>
      <c r="F386" s="77"/>
      <c r="G386" s="77"/>
      <c r="H386" s="77"/>
      <c r="I386" s="77"/>
      <c r="J386" s="77"/>
      <c r="K386" s="77"/>
      <c r="L386" s="77"/>
    </row>
    <row r="387" spans="1:12">
      <c r="A387" s="77"/>
      <c r="B387" s="77"/>
      <c r="C387" s="77"/>
      <c r="D387" s="77"/>
      <c r="E387" s="97"/>
      <c r="F387" s="77"/>
      <c r="G387" s="77"/>
      <c r="H387" s="77"/>
      <c r="I387" s="77"/>
      <c r="J387" s="77"/>
      <c r="K387" s="77"/>
      <c r="L387" s="77"/>
    </row>
    <row r="388" spans="1:12">
      <c r="A388" s="77"/>
      <c r="B388" s="77"/>
      <c r="C388" s="77"/>
      <c r="D388" s="77"/>
      <c r="E388" s="97"/>
      <c r="F388" s="77"/>
      <c r="G388" s="77"/>
      <c r="H388" s="77"/>
      <c r="I388" s="77"/>
      <c r="J388" s="77"/>
      <c r="K388" s="77"/>
      <c r="L388" s="77"/>
    </row>
    <row r="389" spans="1:12">
      <c r="A389" s="77"/>
      <c r="B389" s="77"/>
      <c r="C389" s="77"/>
      <c r="D389" s="77"/>
      <c r="E389" s="97"/>
      <c r="F389" s="77"/>
      <c r="G389" s="77"/>
      <c r="H389" s="77"/>
      <c r="I389" s="77"/>
      <c r="J389" s="77"/>
      <c r="K389" s="77"/>
      <c r="L389" s="77"/>
    </row>
    <row r="390" spans="1:12">
      <c r="A390" s="77"/>
      <c r="B390" s="77"/>
      <c r="C390" s="77"/>
      <c r="D390" s="77"/>
      <c r="E390" s="97"/>
      <c r="F390" s="77"/>
      <c r="G390" s="77"/>
      <c r="H390" s="77"/>
      <c r="I390" s="77"/>
      <c r="J390" s="77"/>
      <c r="K390" s="77"/>
      <c r="L390" s="77"/>
    </row>
    <row r="391" spans="1:12">
      <c r="A391" s="77"/>
      <c r="B391" s="77"/>
      <c r="C391" s="77"/>
      <c r="D391" s="77"/>
      <c r="E391" s="97"/>
      <c r="F391" s="77"/>
      <c r="G391" s="77"/>
      <c r="H391" s="77"/>
      <c r="I391" s="77"/>
      <c r="J391" s="77"/>
      <c r="K391" s="77"/>
      <c r="L391" s="77"/>
    </row>
    <row r="392" spans="1:12">
      <c r="A392" s="77"/>
      <c r="B392" s="77"/>
      <c r="C392" s="77"/>
      <c r="D392" s="77"/>
      <c r="E392" s="97"/>
      <c r="F392" s="77"/>
      <c r="G392" s="77"/>
      <c r="H392" s="77"/>
      <c r="I392" s="77"/>
      <c r="J392" s="77"/>
      <c r="K392" s="77"/>
      <c r="L392" s="77"/>
    </row>
    <row r="393" spans="1:12">
      <c r="A393" s="77"/>
      <c r="B393" s="77"/>
      <c r="C393" s="77"/>
      <c r="D393" s="77"/>
      <c r="E393" s="97"/>
      <c r="F393" s="77"/>
      <c r="G393" s="77"/>
      <c r="H393" s="77"/>
      <c r="I393" s="77"/>
      <c r="J393" s="77"/>
      <c r="K393" s="77"/>
      <c r="L393" s="77"/>
    </row>
    <row r="394" spans="1:12">
      <c r="A394" s="77"/>
      <c r="B394" s="77"/>
      <c r="C394" s="77"/>
      <c r="D394" s="77"/>
      <c r="E394" s="97"/>
      <c r="F394" s="77"/>
      <c r="G394" s="77"/>
      <c r="H394" s="77"/>
      <c r="I394" s="77"/>
      <c r="J394" s="77"/>
      <c r="K394" s="77"/>
      <c r="L394" s="77"/>
    </row>
    <row r="395" spans="1:12">
      <c r="A395" s="77"/>
      <c r="B395" s="77"/>
      <c r="C395" s="77"/>
      <c r="D395" s="77"/>
      <c r="E395" s="97"/>
      <c r="F395" s="77"/>
      <c r="G395" s="77"/>
      <c r="H395" s="77"/>
      <c r="I395" s="77"/>
      <c r="J395" s="77"/>
      <c r="K395" s="77"/>
      <c r="L395" s="77"/>
    </row>
    <row r="396" spans="1:12">
      <c r="A396" s="77"/>
      <c r="B396" s="77"/>
      <c r="C396" s="77"/>
      <c r="D396" s="77"/>
      <c r="E396" s="97"/>
      <c r="F396" s="77"/>
      <c r="G396" s="77"/>
      <c r="H396" s="77"/>
      <c r="I396" s="77"/>
      <c r="J396" s="77"/>
      <c r="K396" s="77"/>
      <c r="L396" s="77"/>
    </row>
    <row r="397" spans="1:12">
      <c r="A397" s="77"/>
      <c r="B397" s="77"/>
      <c r="C397" s="77"/>
      <c r="D397" s="77"/>
      <c r="E397" s="97"/>
      <c r="F397" s="77"/>
      <c r="G397" s="77"/>
      <c r="H397" s="77"/>
      <c r="I397" s="77"/>
      <c r="J397" s="77"/>
      <c r="K397" s="77"/>
      <c r="L397" s="77"/>
    </row>
    <row r="398" spans="1:12">
      <c r="A398" s="77"/>
      <c r="B398" s="77"/>
      <c r="C398" s="77"/>
      <c r="D398" s="77"/>
      <c r="E398" s="97"/>
      <c r="F398" s="77"/>
      <c r="G398" s="77"/>
      <c r="H398" s="77"/>
      <c r="I398" s="77"/>
      <c r="J398" s="77"/>
      <c r="K398" s="77"/>
      <c r="L398" s="77"/>
    </row>
    <row r="399" spans="1:12">
      <c r="A399" s="77"/>
      <c r="B399" s="77"/>
      <c r="C399" s="77"/>
      <c r="D399" s="77"/>
      <c r="E399" s="97"/>
      <c r="F399" s="77"/>
      <c r="G399" s="77"/>
      <c r="H399" s="77"/>
      <c r="I399" s="77"/>
      <c r="J399" s="77"/>
      <c r="K399" s="77"/>
      <c r="L399" s="77"/>
    </row>
    <row r="400" spans="1:12">
      <c r="A400" s="77"/>
      <c r="B400" s="77"/>
      <c r="C400" s="77"/>
      <c r="D400" s="77"/>
      <c r="E400" s="97"/>
      <c r="F400" s="77"/>
      <c r="G400" s="77"/>
      <c r="H400" s="77"/>
      <c r="I400" s="77"/>
      <c r="J400" s="77"/>
      <c r="K400" s="77"/>
      <c r="L400" s="77"/>
    </row>
    <row r="401" spans="1:12">
      <c r="A401" s="77"/>
      <c r="B401" s="77"/>
      <c r="C401" s="77"/>
      <c r="D401" s="77"/>
      <c r="E401" s="97"/>
      <c r="F401" s="77"/>
      <c r="G401" s="77"/>
      <c r="H401" s="77"/>
      <c r="I401" s="77"/>
      <c r="J401" s="77"/>
      <c r="K401" s="77"/>
      <c r="L401" s="77"/>
    </row>
    <row r="402" spans="1:12">
      <c r="A402" s="77"/>
      <c r="B402" s="77"/>
      <c r="C402" s="77"/>
      <c r="D402" s="77"/>
      <c r="E402" s="97"/>
      <c r="F402" s="77"/>
      <c r="G402" s="77"/>
      <c r="H402" s="77"/>
      <c r="I402" s="77"/>
      <c r="J402" s="77"/>
      <c r="K402" s="77"/>
      <c r="L402" s="77"/>
    </row>
    <row r="403" spans="1:12">
      <c r="A403" s="77"/>
      <c r="B403" s="77"/>
      <c r="C403" s="77"/>
      <c r="D403" s="77"/>
      <c r="E403" s="97"/>
      <c r="F403" s="77"/>
      <c r="G403" s="77"/>
      <c r="H403" s="77"/>
      <c r="I403" s="77"/>
      <c r="J403" s="77"/>
      <c r="K403" s="77"/>
      <c r="L403" s="77"/>
    </row>
    <row r="404" spans="1:12">
      <c r="A404" s="77"/>
      <c r="B404" s="77"/>
      <c r="C404" s="77"/>
      <c r="D404" s="77"/>
      <c r="E404" s="97"/>
      <c r="F404" s="77"/>
      <c r="G404" s="77"/>
      <c r="H404" s="77"/>
      <c r="I404" s="77"/>
      <c r="J404" s="77"/>
      <c r="K404" s="77"/>
      <c r="L404" s="77"/>
    </row>
    <row r="405" spans="1:12">
      <c r="A405" s="77"/>
      <c r="B405" s="77"/>
      <c r="C405" s="77"/>
      <c r="D405" s="77"/>
      <c r="E405" s="97"/>
      <c r="F405" s="77"/>
      <c r="G405" s="77"/>
      <c r="H405" s="77"/>
      <c r="I405" s="77"/>
      <c r="J405" s="77"/>
      <c r="K405" s="77"/>
      <c r="L405" s="77"/>
    </row>
    <row r="406" spans="1:12">
      <c r="A406" s="77"/>
      <c r="B406" s="77"/>
      <c r="C406" s="77"/>
      <c r="D406" s="77"/>
      <c r="E406" s="97"/>
      <c r="F406" s="77"/>
      <c r="G406" s="77"/>
      <c r="H406" s="77"/>
      <c r="I406" s="77"/>
      <c r="J406" s="77"/>
      <c r="K406" s="77"/>
      <c r="L406" s="77"/>
    </row>
    <row r="407" spans="1:12">
      <c r="A407" s="77"/>
      <c r="B407" s="77"/>
      <c r="C407" s="77"/>
      <c r="D407" s="77"/>
      <c r="E407" s="97"/>
      <c r="F407" s="77"/>
      <c r="G407" s="77"/>
      <c r="H407" s="77"/>
      <c r="I407" s="77"/>
      <c r="J407" s="77"/>
      <c r="K407" s="77"/>
      <c r="L407" s="77"/>
    </row>
    <row r="408" spans="1:12">
      <c r="A408" s="77"/>
      <c r="B408" s="77"/>
      <c r="C408" s="77"/>
      <c r="D408" s="77"/>
      <c r="E408" s="97"/>
      <c r="F408" s="77"/>
      <c r="G408" s="77"/>
      <c r="H408" s="77"/>
      <c r="I408" s="77"/>
      <c r="J408" s="77"/>
      <c r="K408" s="77"/>
      <c r="L408" s="77"/>
    </row>
    <row r="409" spans="1:12">
      <c r="A409" s="77"/>
      <c r="B409" s="77"/>
      <c r="C409" s="77"/>
      <c r="D409" s="77"/>
      <c r="E409" s="97"/>
      <c r="F409" s="77"/>
      <c r="G409" s="77"/>
      <c r="H409" s="77"/>
      <c r="I409" s="77"/>
      <c r="J409" s="77"/>
      <c r="K409" s="77"/>
      <c r="L409" s="77"/>
    </row>
    <row r="410" spans="1:12">
      <c r="A410" s="77"/>
      <c r="B410" s="77"/>
      <c r="C410" s="77"/>
      <c r="D410" s="77"/>
      <c r="E410" s="97"/>
      <c r="F410" s="77"/>
      <c r="G410" s="77"/>
      <c r="H410" s="77"/>
      <c r="I410" s="77"/>
      <c r="J410" s="77"/>
      <c r="K410" s="77"/>
      <c r="L410" s="77"/>
    </row>
    <row r="411" spans="1:12">
      <c r="A411" s="77"/>
      <c r="B411" s="77"/>
      <c r="C411" s="77"/>
      <c r="D411" s="77"/>
      <c r="E411" s="97"/>
      <c r="F411" s="77"/>
      <c r="G411" s="77"/>
      <c r="H411" s="77"/>
      <c r="I411" s="77"/>
      <c r="J411" s="77"/>
      <c r="K411" s="77"/>
      <c r="L411" s="77"/>
    </row>
    <row r="412" spans="1:12">
      <c r="A412" s="77"/>
      <c r="B412" s="77"/>
      <c r="C412" s="77"/>
      <c r="D412" s="77"/>
      <c r="E412" s="97"/>
      <c r="F412" s="77"/>
      <c r="G412" s="77"/>
      <c r="H412" s="77"/>
      <c r="I412" s="77"/>
      <c r="J412" s="77"/>
      <c r="K412" s="77"/>
      <c r="L412" s="77"/>
    </row>
    <row r="413" spans="1:12">
      <c r="A413" s="77"/>
      <c r="B413" s="77"/>
      <c r="C413" s="77"/>
      <c r="D413" s="77"/>
      <c r="E413" s="97"/>
      <c r="F413" s="77"/>
      <c r="G413" s="77"/>
      <c r="H413" s="77"/>
      <c r="I413" s="77"/>
      <c r="J413" s="77"/>
      <c r="K413" s="77"/>
      <c r="L413" s="77"/>
    </row>
    <row r="414" spans="1:12">
      <c r="A414" s="77"/>
      <c r="B414" s="77"/>
      <c r="C414" s="77"/>
      <c r="D414" s="77"/>
      <c r="E414" s="97"/>
      <c r="F414" s="77"/>
      <c r="G414" s="77"/>
      <c r="H414" s="77"/>
      <c r="I414" s="77"/>
      <c r="J414" s="77"/>
      <c r="K414" s="77"/>
      <c r="L414" s="77"/>
    </row>
    <row r="415" spans="1:12">
      <c r="A415" s="77"/>
      <c r="B415" s="77"/>
      <c r="C415" s="77"/>
      <c r="D415" s="77"/>
      <c r="E415" s="97"/>
      <c r="F415" s="77"/>
      <c r="G415" s="77"/>
      <c r="H415" s="77"/>
      <c r="I415" s="77"/>
      <c r="J415" s="77"/>
      <c r="K415" s="77"/>
      <c r="L415" s="77"/>
    </row>
    <row r="416" spans="1:12">
      <c r="A416" s="77"/>
      <c r="B416" s="77"/>
      <c r="C416" s="77"/>
      <c r="D416" s="77"/>
      <c r="E416" s="97"/>
      <c r="F416" s="77"/>
      <c r="G416" s="77"/>
      <c r="H416" s="77"/>
      <c r="I416" s="77"/>
      <c r="J416" s="77"/>
      <c r="K416" s="77"/>
      <c r="L416" s="77"/>
    </row>
    <row r="417" spans="1:12">
      <c r="A417" s="77"/>
      <c r="B417" s="77"/>
      <c r="C417" s="77"/>
      <c r="D417" s="77"/>
      <c r="E417" s="97"/>
      <c r="F417" s="77"/>
      <c r="G417" s="77"/>
      <c r="H417" s="77"/>
      <c r="I417" s="77"/>
      <c r="J417" s="77"/>
      <c r="K417" s="77"/>
      <c r="L417" s="77"/>
    </row>
    <row r="418" spans="1:12">
      <c r="A418" s="77"/>
      <c r="B418" s="77"/>
      <c r="C418" s="77"/>
      <c r="D418" s="77"/>
      <c r="E418" s="97"/>
      <c r="F418" s="77"/>
      <c r="G418" s="77"/>
      <c r="H418" s="77"/>
      <c r="I418" s="77"/>
      <c r="J418" s="77"/>
      <c r="K418" s="77"/>
      <c r="L418" s="77"/>
    </row>
    <row r="419" spans="1:12">
      <c r="A419" s="77"/>
      <c r="B419" s="77"/>
      <c r="C419" s="77"/>
      <c r="D419" s="77"/>
      <c r="E419" s="97"/>
      <c r="F419" s="77"/>
      <c r="G419" s="77"/>
      <c r="H419" s="77"/>
      <c r="I419" s="77"/>
      <c r="J419" s="77"/>
      <c r="K419" s="77"/>
      <c r="L419" s="77"/>
    </row>
    <row r="420" spans="1:12">
      <c r="A420" s="77"/>
      <c r="B420" s="77"/>
      <c r="C420" s="77"/>
      <c r="D420" s="77"/>
      <c r="E420" s="97"/>
      <c r="F420" s="77"/>
      <c r="G420" s="77"/>
      <c r="H420" s="77"/>
      <c r="I420" s="77"/>
      <c r="J420" s="77"/>
      <c r="K420" s="77"/>
      <c r="L420" s="77"/>
    </row>
    <row r="421" spans="1:12">
      <c r="A421" s="77"/>
      <c r="B421" s="77"/>
      <c r="C421" s="77"/>
      <c r="D421" s="77"/>
      <c r="E421" s="97"/>
      <c r="F421" s="77"/>
      <c r="G421" s="77"/>
      <c r="H421" s="77"/>
      <c r="I421" s="77"/>
      <c r="J421" s="77"/>
      <c r="K421" s="77"/>
      <c r="L421" s="77"/>
    </row>
    <row r="422" spans="1:12">
      <c r="A422" s="77"/>
      <c r="B422" s="77"/>
      <c r="C422" s="77"/>
      <c r="D422" s="77"/>
      <c r="E422" s="97"/>
      <c r="F422" s="77"/>
      <c r="G422" s="77"/>
      <c r="H422" s="77"/>
      <c r="I422" s="77"/>
      <c r="J422" s="77"/>
      <c r="K422" s="77"/>
      <c r="L422" s="77"/>
    </row>
    <row r="423" spans="1:12">
      <c r="A423" s="77"/>
      <c r="B423" s="77"/>
      <c r="C423" s="77"/>
      <c r="D423" s="77"/>
      <c r="E423" s="97"/>
      <c r="F423" s="77"/>
      <c r="G423" s="77"/>
      <c r="H423" s="77"/>
      <c r="I423" s="77"/>
      <c r="J423" s="77"/>
      <c r="K423" s="77"/>
      <c r="L423" s="77"/>
    </row>
    <row r="424" spans="1:12">
      <c r="A424" s="77"/>
      <c r="B424" s="77"/>
      <c r="C424" s="77"/>
      <c r="D424" s="77"/>
      <c r="E424" s="97"/>
      <c r="F424" s="77"/>
      <c r="G424" s="77"/>
      <c r="H424" s="77"/>
      <c r="I424" s="77"/>
      <c r="J424" s="77"/>
      <c r="K424" s="77"/>
      <c r="L424" s="77"/>
    </row>
    <row r="425" spans="1:12">
      <c r="A425" s="77"/>
      <c r="B425" s="77"/>
      <c r="C425" s="77"/>
      <c r="D425" s="77"/>
      <c r="E425" s="97"/>
      <c r="F425" s="77"/>
      <c r="G425" s="77"/>
      <c r="H425" s="77"/>
      <c r="I425" s="77"/>
      <c r="J425" s="77"/>
      <c r="K425" s="77"/>
      <c r="L425" s="77"/>
    </row>
    <row r="426" spans="1:12">
      <c r="A426" s="77"/>
      <c r="B426" s="77"/>
      <c r="C426" s="77"/>
      <c r="D426" s="77"/>
      <c r="E426" s="97"/>
      <c r="F426" s="77"/>
      <c r="G426" s="77"/>
      <c r="H426" s="77"/>
      <c r="I426" s="77"/>
      <c r="J426" s="77"/>
      <c r="K426" s="77"/>
      <c r="L426" s="77"/>
    </row>
    <row r="427" spans="1:12">
      <c r="A427" s="77"/>
      <c r="B427" s="77"/>
      <c r="C427" s="77"/>
      <c r="D427" s="77"/>
      <c r="E427" s="97"/>
      <c r="F427" s="77"/>
      <c r="G427" s="77"/>
      <c r="H427" s="77"/>
      <c r="I427" s="77"/>
      <c r="J427" s="77"/>
      <c r="K427" s="77"/>
      <c r="L427" s="77"/>
    </row>
    <row r="428" spans="1:12">
      <c r="A428" s="77"/>
      <c r="B428" s="77"/>
      <c r="C428" s="77"/>
      <c r="D428" s="77"/>
      <c r="E428" s="97"/>
      <c r="F428" s="77"/>
      <c r="G428" s="77"/>
      <c r="H428" s="77"/>
      <c r="I428" s="77"/>
      <c r="J428" s="77"/>
      <c r="K428" s="77"/>
      <c r="L428" s="77"/>
    </row>
    <row r="429" spans="1:12">
      <c r="A429" s="77"/>
      <c r="B429" s="77"/>
      <c r="C429" s="77"/>
      <c r="D429" s="77"/>
      <c r="E429" s="97"/>
      <c r="F429" s="77"/>
      <c r="G429" s="77"/>
      <c r="H429" s="77"/>
      <c r="I429" s="77"/>
      <c r="J429" s="77"/>
      <c r="K429" s="77"/>
      <c r="L429" s="77"/>
    </row>
    <row r="430" spans="1:12">
      <c r="A430" s="77"/>
      <c r="B430" s="77"/>
      <c r="C430" s="77"/>
      <c r="D430" s="77"/>
      <c r="E430" s="97"/>
      <c r="F430" s="77"/>
      <c r="G430" s="77"/>
      <c r="H430" s="77"/>
      <c r="I430" s="77"/>
      <c r="J430" s="77"/>
      <c r="K430" s="77"/>
      <c r="L430" s="77"/>
    </row>
    <row r="431" spans="1:12">
      <c r="A431" s="77"/>
      <c r="B431" s="77"/>
      <c r="C431" s="77"/>
      <c r="D431" s="77"/>
      <c r="E431" s="97"/>
      <c r="F431" s="77"/>
      <c r="G431" s="77"/>
      <c r="H431" s="77"/>
      <c r="I431" s="77"/>
      <c r="J431" s="77"/>
      <c r="K431" s="77"/>
      <c r="L431" s="77"/>
    </row>
    <row r="432" spans="1:12">
      <c r="A432" s="77"/>
      <c r="B432" s="77"/>
      <c r="C432" s="77"/>
      <c r="D432" s="77"/>
      <c r="E432" s="97"/>
      <c r="F432" s="77"/>
      <c r="G432" s="77"/>
      <c r="H432" s="77"/>
      <c r="I432" s="77"/>
      <c r="J432" s="77"/>
      <c r="K432" s="77"/>
      <c r="L432" s="77"/>
    </row>
    <row r="433" spans="1:12">
      <c r="A433" s="77"/>
      <c r="B433" s="77"/>
      <c r="C433" s="77"/>
      <c r="D433" s="77"/>
      <c r="E433" s="97"/>
      <c r="F433" s="77"/>
      <c r="G433" s="77"/>
      <c r="H433" s="77"/>
      <c r="I433" s="77"/>
      <c r="J433" s="77"/>
      <c r="K433" s="77"/>
      <c r="L433" s="77"/>
    </row>
    <row r="434" spans="1:12">
      <c r="A434" s="77"/>
      <c r="B434" s="77"/>
      <c r="C434" s="77"/>
      <c r="D434" s="77"/>
      <c r="E434" s="97"/>
      <c r="F434" s="77"/>
      <c r="G434" s="77"/>
      <c r="H434" s="77"/>
      <c r="I434" s="77"/>
      <c r="J434" s="77"/>
      <c r="K434" s="77"/>
      <c r="L434" s="77"/>
    </row>
    <row r="435" spans="1:12">
      <c r="A435" s="77"/>
      <c r="B435" s="77"/>
      <c r="C435" s="77"/>
      <c r="D435" s="77"/>
      <c r="E435" s="97"/>
      <c r="F435" s="77"/>
      <c r="G435" s="77"/>
      <c r="H435" s="77"/>
      <c r="I435" s="77"/>
      <c r="J435" s="77"/>
      <c r="K435" s="77"/>
      <c r="L435" s="77"/>
    </row>
    <row r="436" spans="1:12">
      <c r="A436" s="77"/>
      <c r="B436" s="77"/>
      <c r="C436" s="77"/>
      <c r="D436" s="77"/>
      <c r="E436" s="97"/>
      <c r="F436" s="77"/>
      <c r="G436" s="77"/>
      <c r="H436" s="77"/>
      <c r="I436" s="77"/>
      <c r="J436" s="77"/>
      <c r="K436" s="77"/>
      <c r="L436" s="77"/>
    </row>
    <row r="437" spans="1:12">
      <c r="A437" s="77"/>
      <c r="B437" s="77"/>
      <c r="C437" s="77"/>
      <c r="D437" s="77"/>
      <c r="E437" s="97"/>
      <c r="F437" s="77"/>
      <c r="G437" s="77"/>
      <c r="H437" s="77"/>
      <c r="I437" s="77"/>
      <c r="J437" s="77"/>
      <c r="K437" s="77"/>
      <c r="L437" s="77"/>
    </row>
    <row r="438" spans="1:12">
      <c r="A438" s="77"/>
      <c r="B438" s="77"/>
      <c r="C438" s="77"/>
      <c r="D438" s="77"/>
      <c r="E438" s="97"/>
      <c r="F438" s="77"/>
      <c r="G438" s="77"/>
      <c r="H438" s="77"/>
      <c r="I438" s="77"/>
      <c r="J438" s="77"/>
      <c r="K438" s="77"/>
      <c r="L438" s="77"/>
    </row>
    <row r="439" spans="1:12">
      <c r="A439" s="77"/>
      <c r="B439" s="77"/>
      <c r="C439" s="77"/>
      <c r="D439" s="77"/>
      <c r="E439" s="97"/>
      <c r="F439" s="77"/>
      <c r="G439" s="77"/>
      <c r="H439" s="77"/>
      <c r="I439" s="77"/>
      <c r="J439" s="77"/>
      <c r="K439" s="77"/>
      <c r="L439" s="77"/>
    </row>
    <row r="440" spans="1:12">
      <c r="A440" s="77"/>
      <c r="B440" s="77"/>
      <c r="C440" s="77"/>
      <c r="D440" s="77"/>
      <c r="E440" s="97"/>
      <c r="F440" s="77"/>
      <c r="G440" s="77"/>
      <c r="H440" s="77"/>
      <c r="I440" s="77"/>
      <c r="J440" s="77"/>
      <c r="K440" s="77"/>
      <c r="L440" s="77"/>
    </row>
    <row r="441" spans="1:12">
      <c r="A441" s="77"/>
      <c r="B441" s="77"/>
      <c r="C441" s="77"/>
      <c r="D441" s="77"/>
      <c r="E441" s="97"/>
      <c r="F441" s="77"/>
      <c r="G441" s="77"/>
      <c r="H441" s="77"/>
      <c r="I441" s="77"/>
      <c r="J441" s="77"/>
      <c r="K441" s="77"/>
      <c r="L441" s="77"/>
    </row>
    <row r="442" spans="1:12">
      <c r="A442" s="77"/>
      <c r="B442" s="77"/>
      <c r="C442" s="77"/>
      <c r="D442" s="77"/>
      <c r="E442" s="97"/>
      <c r="F442" s="77"/>
      <c r="G442" s="77"/>
      <c r="H442" s="77"/>
      <c r="I442" s="77"/>
      <c r="J442" s="77"/>
      <c r="K442" s="77"/>
      <c r="L442" s="77"/>
    </row>
    <row r="443" spans="1:12">
      <c r="A443" s="77"/>
      <c r="B443" s="77"/>
      <c r="C443" s="77"/>
      <c r="D443" s="77"/>
      <c r="E443" s="97"/>
      <c r="F443" s="77"/>
      <c r="G443" s="77"/>
      <c r="H443" s="77"/>
      <c r="I443" s="77"/>
      <c r="J443" s="77"/>
      <c r="K443" s="77"/>
      <c r="L443" s="77"/>
    </row>
    <row r="444" spans="1:12">
      <c r="A444" s="77"/>
      <c r="B444" s="77"/>
      <c r="C444" s="77"/>
      <c r="D444" s="77"/>
      <c r="E444" s="97"/>
      <c r="F444" s="77"/>
      <c r="G444" s="77"/>
      <c r="H444" s="77"/>
      <c r="I444" s="77"/>
      <c r="J444" s="77"/>
      <c r="K444" s="77"/>
      <c r="L444" s="77"/>
    </row>
    <row r="445" spans="1:12">
      <c r="A445" s="77"/>
      <c r="B445" s="77"/>
      <c r="C445" s="77"/>
      <c r="D445" s="77"/>
      <c r="E445" s="97"/>
      <c r="F445" s="77"/>
      <c r="G445" s="77"/>
      <c r="H445" s="77"/>
      <c r="I445" s="77"/>
      <c r="J445" s="77"/>
      <c r="K445" s="77"/>
      <c r="L445" s="77"/>
    </row>
    <row r="446" spans="1:12">
      <c r="A446" s="77"/>
      <c r="B446" s="77"/>
      <c r="C446" s="77"/>
      <c r="D446" s="77"/>
      <c r="E446" s="97"/>
      <c r="F446" s="77"/>
      <c r="G446" s="77"/>
      <c r="H446" s="77"/>
      <c r="I446" s="77"/>
      <c r="J446" s="77"/>
      <c r="K446" s="77"/>
      <c r="L446" s="77"/>
    </row>
    <row r="447" spans="1:12">
      <c r="A447" s="77"/>
      <c r="B447" s="77"/>
      <c r="C447" s="77"/>
      <c r="D447" s="77"/>
      <c r="E447" s="97"/>
      <c r="F447" s="77"/>
      <c r="G447" s="77"/>
      <c r="H447" s="77"/>
      <c r="I447" s="77"/>
      <c r="J447" s="77"/>
      <c r="K447" s="77"/>
      <c r="L447" s="77"/>
    </row>
    <row r="448" spans="1:12">
      <c r="A448" s="77"/>
      <c r="B448" s="77"/>
      <c r="C448" s="77"/>
      <c r="D448" s="77"/>
      <c r="E448" s="97"/>
      <c r="F448" s="77"/>
      <c r="G448" s="77"/>
      <c r="H448" s="77"/>
      <c r="I448" s="77"/>
      <c r="J448" s="77"/>
      <c r="K448" s="77"/>
      <c r="L448" s="77"/>
    </row>
    <row r="449" spans="1:12">
      <c r="A449" s="77"/>
      <c r="B449" s="77"/>
      <c r="C449" s="77"/>
      <c r="D449" s="77"/>
      <c r="E449" s="97"/>
      <c r="F449" s="77"/>
      <c r="G449" s="77"/>
      <c r="H449" s="77"/>
      <c r="I449" s="77"/>
      <c r="J449" s="77"/>
      <c r="K449" s="77"/>
      <c r="L449" s="77"/>
    </row>
    <row r="450" spans="1:12">
      <c r="A450" s="77"/>
      <c r="B450" s="77"/>
      <c r="C450" s="77"/>
      <c r="D450" s="77"/>
      <c r="E450" s="97"/>
      <c r="F450" s="77"/>
      <c r="G450" s="77"/>
      <c r="H450" s="77"/>
      <c r="I450" s="77"/>
      <c r="J450" s="77"/>
      <c r="K450" s="77"/>
      <c r="L450" s="77"/>
    </row>
    <row r="451" spans="1:12">
      <c r="A451" s="77"/>
      <c r="B451" s="77"/>
      <c r="C451" s="77"/>
      <c r="D451" s="77"/>
      <c r="E451" s="97"/>
      <c r="F451" s="77"/>
      <c r="G451" s="77"/>
      <c r="H451" s="77"/>
      <c r="I451" s="77"/>
      <c r="J451" s="77"/>
      <c r="K451" s="77"/>
      <c r="L451" s="77"/>
    </row>
    <row r="452" spans="1:12">
      <c r="A452" s="77"/>
      <c r="B452" s="77"/>
      <c r="C452" s="77"/>
      <c r="D452" s="77"/>
      <c r="E452" s="97"/>
      <c r="F452" s="77"/>
      <c r="G452" s="77"/>
      <c r="H452" s="77"/>
      <c r="I452" s="77"/>
      <c r="J452" s="77"/>
      <c r="K452" s="77"/>
      <c r="L452" s="77"/>
    </row>
    <row r="453" spans="1:12">
      <c r="A453" s="77"/>
      <c r="B453" s="77"/>
      <c r="C453" s="77"/>
      <c r="D453" s="77"/>
      <c r="E453" s="97"/>
      <c r="F453" s="77"/>
      <c r="G453" s="77"/>
      <c r="H453" s="77"/>
      <c r="I453" s="77"/>
      <c r="J453" s="77"/>
      <c r="K453" s="77"/>
      <c r="L453" s="77"/>
    </row>
    <row r="454" spans="1:12">
      <c r="A454" s="77"/>
      <c r="B454" s="77"/>
      <c r="C454" s="77"/>
      <c r="D454" s="77"/>
      <c r="E454" s="97"/>
      <c r="F454" s="77"/>
      <c r="G454" s="77"/>
      <c r="H454" s="77"/>
      <c r="I454" s="77"/>
      <c r="J454" s="77"/>
      <c r="K454" s="77"/>
      <c r="L454" s="77"/>
    </row>
    <row r="455" spans="1:12">
      <c r="A455" s="77"/>
      <c r="B455" s="77"/>
      <c r="C455" s="77"/>
      <c r="D455" s="77"/>
      <c r="E455" s="97"/>
      <c r="F455" s="77"/>
      <c r="G455" s="77"/>
      <c r="H455" s="77"/>
      <c r="I455" s="77"/>
      <c r="J455" s="77"/>
      <c r="K455" s="77"/>
      <c r="L455" s="77"/>
    </row>
    <row r="456" spans="1:12">
      <c r="A456" s="77"/>
      <c r="B456" s="77"/>
      <c r="C456" s="77"/>
      <c r="D456" s="77"/>
      <c r="E456" s="97"/>
      <c r="F456" s="77"/>
      <c r="G456" s="77"/>
      <c r="H456" s="77"/>
      <c r="I456" s="77"/>
      <c r="J456" s="77"/>
      <c r="K456" s="77"/>
      <c r="L456" s="77"/>
    </row>
    <row r="457" spans="1:12">
      <c r="A457" s="77"/>
      <c r="B457" s="77"/>
      <c r="C457" s="77"/>
      <c r="D457" s="77"/>
      <c r="E457" s="97"/>
      <c r="F457" s="77"/>
      <c r="G457" s="77"/>
      <c r="H457" s="77"/>
      <c r="I457" s="77"/>
      <c r="J457" s="77"/>
      <c r="K457" s="77"/>
      <c r="L457" s="77"/>
    </row>
    <row r="458" spans="1:12">
      <c r="A458" s="77"/>
      <c r="B458" s="77"/>
      <c r="C458" s="77"/>
      <c r="D458" s="77"/>
      <c r="E458" s="97"/>
      <c r="F458" s="77"/>
      <c r="G458" s="77"/>
      <c r="H458" s="77"/>
      <c r="I458" s="77"/>
      <c r="J458" s="77"/>
      <c r="K458" s="77"/>
      <c r="L458" s="77"/>
    </row>
    <row r="459" spans="1:12">
      <c r="A459" s="77"/>
      <c r="B459" s="77"/>
      <c r="C459" s="77"/>
      <c r="D459" s="77"/>
      <c r="E459" s="97"/>
      <c r="F459" s="77"/>
      <c r="G459" s="77"/>
      <c r="H459" s="77"/>
      <c r="I459" s="77"/>
      <c r="J459" s="77"/>
      <c r="K459" s="77"/>
      <c r="L459" s="77"/>
    </row>
    <row r="460" spans="1:12">
      <c r="A460" s="77"/>
      <c r="B460" s="77"/>
      <c r="C460" s="77"/>
      <c r="D460" s="77"/>
      <c r="E460" s="97"/>
      <c r="F460" s="77"/>
      <c r="G460" s="77"/>
      <c r="H460" s="77"/>
      <c r="I460" s="77"/>
      <c r="J460" s="77"/>
      <c r="K460" s="77"/>
      <c r="L460" s="77"/>
    </row>
    <row r="461" spans="1:12">
      <c r="A461" s="77"/>
      <c r="B461" s="77"/>
      <c r="C461" s="77"/>
      <c r="D461" s="77"/>
      <c r="E461" s="97"/>
      <c r="F461" s="77"/>
      <c r="G461" s="77"/>
      <c r="H461" s="77"/>
      <c r="I461" s="77"/>
      <c r="J461" s="77"/>
      <c r="K461" s="77"/>
      <c r="L461" s="77"/>
    </row>
    <row r="462" spans="1:12">
      <c r="A462" s="77"/>
      <c r="B462" s="77"/>
      <c r="C462" s="77"/>
      <c r="D462" s="77"/>
      <c r="E462" s="97"/>
      <c r="F462" s="77"/>
      <c r="G462" s="77"/>
      <c r="H462" s="77"/>
      <c r="I462" s="77"/>
      <c r="J462" s="77"/>
      <c r="K462" s="77"/>
      <c r="L462" s="77"/>
    </row>
    <row r="463" spans="1:12">
      <c r="A463" s="77"/>
      <c r="B463" s="77"/>
      <c r="C463" s="77"/>
      <c r="D463" s="77"/>
      <c r="E463" s="97"/>
      <c r="F463" s="77"/>
      <c r="G463" s="77"/>
      <c r="H463" s="77"/>
      <c r="I463" s="77"/>
      <c r="J463" s="77"/>
      <c r="K463" s="77"/>
      <c r="L463" s="77"/>
    </row>
    <row r="464" spans="1:12">
      <c r="A464" s="77"/>
      <c r="B464" s="77"/>
      <c r="C464" s="77"/>
      <c r="D464" s="77"/>
      <c r="E464" s="97"/>
      <c r="F464" s="77"/>
      <c r="G464" s="77"/>
      <c r="H464" s="77"/>
      <c r="I464" s="77"/>
      <c r="J464" s="77"/>
      <c r="K464" s="77"/>
      <c r="L464" s="77"/>
    </row>
    <row r="465" spans="1:12">
      <c r="A465" s="77"/>
      <c r="B465" s="77"/>
      <c r="C465" s="77"/>
      <c r="D465" s="77"/>
      <c r="E465" s="97"/>
      <c r="F465" s="77"/>
      <c r="G465" s="77"/>
      <c r="H465" s="77"/>
      <c r="I465" s="77"/>
      <c r="J465" s="77"/>
      <c r="K465" s="77"/>
      <c r="L465" s="77"/>
    </row>
    <row r="466" spans="1:12">
      <c r="A466" s="77"/>
      <c r="B466" s="77"/>
      <c r="C466" s="77"/>
      <c r="D466" s="77"/>
      <c r="E466" s="97"/>
      <c r="F466" s="77"/>
      <c r="G466" s="77"/>
      <c r="H466" s="77"/>
      <c r="I466" s="77"/>
      <c r="J466" s="77"/>
      <c r="K466" s="77"/>
      <c r="L466" s="77"/>
    </row>
    <row r="467" spans="1:12">
      <c r="A467" s="77"/>
      <c r="B467" s="77"/>
      <c r="C467" s="77"/>
      <c r="D467" s="77"/>
      <c r="E467" s="97"/>
      <c r="F467" s="77"/>
      <c r="G467" s="77"/>
      <c r="H467" s="77"/>
      <c r="I467" s="77"/>
      <c r="J467" s="77"/>
      <c r="K467" s="77"/>
      <c r="L467" s="77"/>
    </row>
    <row r="468" spans="1:12">
      <c r="A468" s="77"/>
      <c r="B468" s="77"/>
      <c r="C468" s="77"/>
      <c r="D468" s="77"/>
      <c r="E468" s="97"/>
      <c r="F468" s="77"/>
      <c r="G468" s="77"/>
      <c r="H468" s="77"/>
      <c r="I468" s="77"/>
      <c r="J468" s="77"/>
      <c r="K468" s="77"/>
      <c r="L468" s="77"/>
    </row>
    <row r="469" spans="1:12">
      <c r="A469" s="77"/>
      <c r="B469" s="77"/>
      <c r="C469" s="77"/>
      <c r="D469" s="77"/>
      <c r="E469" s="97"/>
      <c r="F469" s="77"/>
      <c r="G469" s="77"/>
      <c r="H469" s="77"/>
      <c r="I469" s="77"/>
      <c r="J469" s="77"/>
      <c r="K469" s="77"/>
      <c r="L469" s="77"/>
    </row>
    <row r="470" spans="1:12">
      <c r="A470" s="77"/>
      <c r="B470" s="77"/>
      <c r="C470" s="77"/>
      <c r="D470" s="77"/>
      <c r="E470" s="97"/>
      <c r="F470" s="77"/>
      <c r="G470" s="77"/>
      <c r="H470" s="77"/>
      <c r="I470" s="77"/>
      <c r="J470" s="77"/>
      <c r="K470" s="77"/>
      <c r="L470" s="77"/>
    </row>
    <row r="471" spans="1:12">
      <c r="A471" s="77"/>
      <c r="B471" s="77"/>
      <c r="C471" s="77"/>
      <c r="D471" s="77"/>
      <c r="E471" s="97"/>
      <c r="F471" s="77"/>
      <c r="G471" s="77"/>
      <c r="H471" s="77"/>
      <c r="I471" s="77"/>
      <c r="J471" s="77"/>
      <c r="K471" s="77"/>
      <c r="L471" s="77"/>
    </row>
    <row r="472" spans="1:12">
      <c r="A472" s="77"/>
      <c r="B472" s="77"/>
      <c r="C472" s="77"/>
      <c r="D472" s="77"/>
      <c r="E472" s="97"/>
      <c r="F472" s="77"/>
      <c r="G472" s="77"/>
      <c r="H472" s="77"/>
      <c r="I472" s="77"/>
      <c r="J472" s="77"/>
      <c r="K472" s="77"/>
      <c r="L472" s="77"/>
    </row>
    <row r="473" spans="1:12">
      <c r="A473" s="77"/>
      <c r="B473" s="77"/>
      <c r="C473" s="77"/>
      <c r="D473" s="77"/>
      <c r="E473" s="97"/>
      <c r="F473" s="77"/>
      <c r="G473" s="77"/>
      <c r="H473" s="77"/>
      <c r="I473" s="77"/>
      <c r="J473" s="77"/>
      <c r="K473" s="77"/>
      <c r="L473" s="77"/>
    </row>
    <row r="474" spans="1:12">
      <c r="A474" s="77"/>
      <c r="B474" s="77"/>
      <c r="C474" s="77"/>
      <c r="D474" s="77"/>
      <c r="E474" s="97"/>
      <c r="F474" s="77"/>
      <c r="G474" s="77"/>
      <c r="H474" s="77"/>
      <c r="I474" s="77"/>
      <c r="J474" s="77"/>
      <c r="K474" s="77"/>
      <c r="L474" s="77"/>
    </row>
    <row r="475" spans="1:12">
      <c r="A475" s="77"/>
      <c r="B475" s="77"/>
      <c r="C475" s="77"/>
      <c r="D475" s="77"/>
      <c r="E475" s="97"/>
      <c r="F475" s="77"/>
      <c r="G475" s="77"/>
      <c r="H475" s="77"/>
      <c r="I475" s="77"/>
      <c r="J475" s="77"/>
      <c r="K475" s="77"/>
      <c r="L475" s="77"/>
    </row>
    <row r="476" spans="1:12">
      <c r="A476" s="77"/>
      <c r="B476" s="77"/>
      <c r="C476" s="77"/>
      <c r="D476" s="77"/>
      <c r="E476" s="97"/>
      <c r="F476" s="77"/>
      <c r="G476" s="77"/>
      <c r="H476" s="77"/>
      <c r="I476" s="77"/>
      <c r="J476" s="77"/>
      <c r="K476" s="77"/>
      <c r="L476" s="77"/>
    </row>
    <row r="477" spans="1:12">
      <c r="A477" s="77"/>
      <c r="B477" s="77"/>
      <c r="C477" s="77"/>
      <c r="D477" s="77"/>
      <c r="E477" s="97"/>
      <c r="F477" s="77"/>
      <c r="G477" s="77"/>
      <c r="H477" s="77"/>
      <c r="I477" s="77"/>
      <c r="J477" s="77"/>
      <c r="K477" s="77"/>
      <c r="L477" s="77"/>
    </row>
    <row r="478" spans="1:12">
      <c r="A478" s="77"/>
      <c r="B478" s="77"/>
      <c r="C478" s="77"/>
      <c r="D478" s="77"/>
      <c r="E478" s="97"/>
      <c r="F478" s="77"/>
      <c r="G478" s="77"/>
      <c r="H478" s="77"/>
      <c r="I478" s="77"/>
      <c r="J478" s="77"/>
      <c r="K478" s="77"/>
      <c r="L478" s="77"/>
    </row>
    <row r="479" spans="1:12">
      <c r="A479" s="77"/>
      <c r="B479" s="77"/>
      <c r="C479" s="77"/>
      <c r="D479" s="77"/>
      <c r="E479" s="97"/>
      <c r="F479" s="77"/>
      <c r="G479" s="77"/>
      <c r="H479" s="77"/>
      <c r="I479" s="77"/>
      <c r="J479" s="77"/>
      <c r="K479" s="77"/>
      <c r="L479" s="77"/>
    </row>
    <row r="480" spans="1:12">
      <c r="A480" s="77"/>
      <c r="B480" s="77"/>
      <c r="C480" s="77"/>
      <c r="D480" s="77"/>
      <c r="E480" s="97"/>
      <c r="F480" s="77"/>
      <c r="G480" s="77"/>
      <c r="H480" s="77"/>
      <c r="I480" s="77"/>
      <c r="J480" s="77"/>
      <c r="K480" s="77"/>
      <c r="L480" s="77"/>
    </row>
    <row r="481" spans="1:12">
      <c r="A481" s="77"/>
      <c r="B481" s="77"/>
      <c r="C481" s="77"/>
      <c r="D481" s="77"/>
      <c r="E481" s="97"/>
      <c r="F481" s="77"/>
      <c r="G481" s="77"/>
      <c r="H481" s="77"/>
      <c r="I481" s="77"/>
      <c r="J481" s="77"/>
      <c r="K481" s="77"/>
      <c r="L481" s="77"/>
    </row>
    <row r="482" spans="1:12">
      <c r="A482" s="77"/>
      <c r="B482" s="77"/>
      <c r="C482" s="77"/>
      <c r="D482" s="77"/>
      <c r="E482" s="97"/>
      <c r="F482" s="77"/>
      <c r="G482" s="77"/>
      <c r="H482" s="77"/>
      <c r="I482" s="77"/>
      <c r="J482" s="77"/>
      <c r="K482" s="77"/>
      <c r="L482" s="77"/>
    </row>
    <row r="483" spans="1:12">
      <c r="A483" s="77"/>
      <c r="B483" s="77"/>
      <c r="C483" s="77"/>
      <c r="D483" s="77"/>
      <c r="E483" s="97"/>
      <c r="F483" s="77"/>
      <c r="G483" s="77"/>
      <c r="H483" s="77"/>
      <c r="I483" s="77"/>
      <c r="J483" s="77"/>
      <c r="K483" s="77"/>
      <c r="L483" s="77"/>
    </row>
    <row r="484" spans="1:12">
      <c r="A484" s="77"/>
      <c r="B484" s="77"/>
      <c r="C484" s="77"/>
      <c r="D484" s="77"/>
      <c r="E484" s="97"/>
      <c r="F484" s="77"/>
      <c r="G484" s="77"/>
      <c r="H484" s="77"/>
      <c r="I484" s="77"/>
      <c r="J484" s="77"/>
      <c r="K484" s="77"/>
      <c r="L484" s="77"/>
    </row>
    <row r="485" spans="1:12">
      <c r="A485" s="77"/>
      <c r="B485" s="77"/>
      <c r="C485" s="77"/>
      <c r="D485" s="77"/>
      <c r="E485" s="97"/>
      <c r="F485" s="77"/>
      <c r="G485" s="77"/>
      <c r="H485" s="77"/>
      <c r="I485" s="77"/>
      <c r="J485" s="77"/>
      <c r="K485" s="77"/>
      <c r="L485" s="77"/>
    </row>
    <row r="486" spans="1:12">
      <c r="A486" s="77"/>
      <c r="B486" s="77"/>
      <c r="C486" s="77"/>
      <c r="D486" s="77"/>
      <c r="E486" s="97"/>
      <c r="F486" s="77"/>
      <c r="G486" s="77"/>
      <c r="H486" s="77"/>
      <c r="I486" s="77"/>
      <c r="J486" s="77"/>
      <c r="K486" s="77"/>
      <c r="L486" s="77"/>
    </row>
    <row r="487" spans="1:12">
      <c r="A487" s="77"/>
      <c r="B487" s="77"/>
      <c r="C487" s="77"/>
      <c r="D487" s="77"/>
      <c r="E487" s="97"/>
      <c r="F487" s="77"/>
      <c r="G487" s="77"/>
      <c r="H487" s="77"/>
      <c r="I487" s="77"/>
      <c r="J487" s="77"/>
      <c r="K487" s="77"/>
      <c r="L487" s="77"/>
    </row>
    <row r="488" spans="1:12">
      <c r="A488" s="77"/>
      <c r="B488" s="77"/>
      <c r="C488" s="77"/>
      <c r="D488" s="77"/>
      <c r="E488" s="97"/>
      <c r="F488" s="77"/>
      <c r="G488" s="77"/>
      <c r="H488" s="77"/>
      <c r="I488" s="77"/>
      <c r="J488" s="77"/>
      <c r="K488" s="77"/>
      <c r="L488" s="77"/>
    </row>
    <row r="489" spans="1:12">
      <c r="A489" s="77"/>
      <c r="B489" s="77"/>
      <c r="C489" s="77"/>
      <c r="D489" s="77"/>
      <c r="E489" s="97"/>
      <c r="F489" s="77"/>
      <c r="G489" s="77"/>
      <c r="H489" s="77"/>
      <c r="I489" s="77"/>
      <c r="J489" s="77"/>
      <c r="K489" s="77"/>
      <c r="L489" s="77"/>
    </row>
    <row r="490" spans="1:12">
      <c r="A490" s="77"/>
      <c r="B490" s="77"/>
      <c r="C490" s="77"/>
      <c r="D490" s="77"/>
      <c r="E490" s="97"/>
      <c r="F490" s="77"/>
      <c r="G490" s="77"/>
      <c r="H490" s="77"/>
      <c r="I490" s="77"/>
      <c r="J490" s="77"/>
      <c r="K490" s="77"/>
      <c r="L490" s="77"/>
    </row>
    <row r="491" spans="1:12">
      <c r="A491" s="77"/>
      <c r="B491" s="77"/>
      <c r="C491" s="77"/>
      <c r="D491" s="77"/>
      <c r="E491" s="97"/>
      <c r="F491" s="77"/>
      <c r="G491" s="77"/>
      <c r="H491" s="77"/>
      <c r="I491" s="77"/>
      <c r="J491" s="77"/>
      <c r="K491" s="77"/>
      <c r="L491" s="77"/>
    </row>
    <row r="492" spans="1:12">
      <c r="A492" s="77"/>
      <c r="B492" s="77"/>
      <c r="C492" s="77"/>
      <c r="D492" s="77"/>
      <c r="E492" s="97"/>
      <c r="F492" s="77"/>
      <c r="G492" s="77"/>
      <c r="H492" s="77"/>
      <c r="I492" s="77"/>
      <c r="J492" s="77"/>
      <c r="K492" s="77"/>
      <c r="L492" s="77"/>
    </row>
    <row r="493" spans="1:12">
      <c r="A493" s="77"/>
      <c r="B493" s="77"/>
      <c r="C493" s="77"/>
      <c r="D493" s="77"/>
      <c r="E493" s="97"/>
      <c r="F493" s="77"/>
      <c r="G493" s="77"/>
      <c r="H493" s="77"/>
      <c r="I493" s="77"/>
      <c r="J493" s="77"/>
      <c r="K493" s="77"/>
      <c r="L493" s="77"/>
    </row>
    <row r="494" spans="1:12">
      <c r="A494" s="77"/>
      <c r="B494" s="77"/>
      <c r="C494" s="77"/>
      <c r="D494" s="77"/>
      <c r="E494" s="97"/>
      <c r="F494" s="77"/>
      <c r="G494" s="77"/>
      <c r="H494" s="77"/>
      <c r="I494" s="77"/>
      <c r="J494" s="77"/>
      <c r="K494" s="77"/>
      <c r="L494" s="77"/>
    </row>
    <row r="495" spans="1:12">
      <c r="A495" s="77"/>
      <c r="B495" s="77"/>
      <c r="C495" s="77"/>
      <c r="D495" s="77"/>
      <c r="E495" s="97"/>
      <c r="F495" s="77"/>
      <c r="G495" s="77"/>
      <c r="H495" s="77"/>
      <c r="I495" s="77"/>
      <c r="J495" s="77"/>
      <c r="K495" s="77"/>
      <c r="L495" s="77"/>
    </row>
    <row r="496" spans="1:12">
      <c r="A496" s="77"/>
      <c r="B496" s="77"/>
      <c r="C496" s="77"/>
      <c r="D496" s="77"/>
      <c r="E496" s="97"/>
      <c r="F496" s="77"/>
      <c r="G496" s="77"/>
      <c r="H496" s="77"/>
      <c r="I496" s="77"/>
      <c r="J496" s="77"/>
      <c r="K496" s="77"/>
      <c r="L496" s="77"/>
    </row>
    <row r="497" spans="1:12">
      <c r="A497" s="77"/>
      <c r="B497" s="77"/>
      <c r="C497" s="77"/>
      <c r="D497" s="77"/>
      <c r="E497" s="97"/>
      <c r="F497" s="77"/>
      <c r="G497" s="77"/>
      <c r="H497" s="77"/>
      <c r="I497" s="77"/>
      <c r="J497" s="77"/>
      <c r="K497" s="77"/>
      <c r="L497" s="77"/>
    </row>
    <row r="498" spans="1:12">
      <c r="A498" s="77"/>
      <c r="B498" s="77"/>
      <c r="C498" s="77"/>
      <c r="D498" s="77"/>
      <c r="E498" s="97"/>
      <c r="F498" s="77"/>
      <c r="G498" s="77"/>
      <c r="H498" s="77"/>
      <c r="I498" s="77"/>
      <c r="J498" s="77"/>
      <c r="K498" s="77"/>
      <c r="L498" s="77"/>
    </row>
    <row r="499" spans="1:12">
      <c r="A499" s="77"/>
      <c r="B499" s="77"/>
      <c r="C499" s="77"/>
      <c r="D499" s="77"/>
      <c r="E499" s="97"/>
      <c r="F499" s="77"/>
      <c r="G499" s="77"/>
      <c r="H499" s="77"/>
      <c r="I499" s="77"/>
      <c r="J499" s="77"/>
      <c r="K499" s="77"/>
      <c r="L499" s="77"/>
    </row>
    <row r="500" spans="1:12">
      <c r="A500" s="77"/>
      <c r="B500" s="77"/>
      <c r="C500" s="77"/>
      <c r="D500" s="77"/>
      <c r="E500" s="97"/>
      <c r="F500" s="77"/>
      <c r="G500" s="77"/>
      <c r="H500" s="77"/>
      <c r="I500" s="77"/>
      <c r="J500" s="77"/>
      <c r="K500" s="77"/>
      <c r="L500" s="77"/>
    </row>
    <row r="501" spans="1:12">
      <c r="A501" s="77"/>
      <c r="B501" s="77"/>
      <c r="C501" s="77"/>
      <c r="D501" s="77"/>
      <c r="E501" s="97"/>
      <c r="F501" s="77"/>
      <c r="G501" s="77"/>
      <c r="H501" s="77"/>
      <c r="I501" s="77"/>
      <c r="J501" s="77"/>
      <c r="K501" s="77"/>
      <c r="L501" s="77"/>
    </row>
    <row r="502" spans="1:12">
      <c r="A502" s="77"/>
      <c r="B502" s="77"/>
      <c r="C502" s="77"/>
      <c r="D502" s="77"/>
      <c r="E502" s="97"/>
      <c r="F502" s="77"/>
      <c r="G502" s="77"/>
      <c r="H502" s="77"/>
      <c r="I502" s="77"/>
      <c r="J502" s="77"/>
      <c r="K502" s="77"/>
      <c r="L502" s="77"/>
    </row>
    <row r="503" spans="1:12">
      <c r="A503" s="77"/>
      <c r="B503" s="77"/>
      <c r="C503" s="77"/>
      <c r="D503" s="77"/>
      <c r="E503" s="97"/>
      <c r="F503" s="77"/>
      <c r="G503" s="77"/>
      <c r="H503" s="77"/>
      <c r="I503" s="77"/>
      <c r="J503" s="77"/>
      <c r="K503" s="77"/>
      <c r="L503" s="77"/>
    </row>
    <row r="504" spans="1:12">
      <c r="A504" s="77"/>
      <c r="B504" s="77"/>
      <c r="C504" s="77"/>
      <c r="D504" s="77"/>
      <c r="E504" s="97"/>
      <c r="F504" s="77"/>
      <c r="G504" s="77"/>
      <c r="H504" s="77"/>
      <c r="I504" s="77"/>
      <c r="J504" s="77"/>
      <c r="K504" s="77"/>
      <c r="L504" s="77"/>
    </row>
    <row r="505" spans="1:12">
      <c r="A505" s="77"/>
      <c r="B505" s="77"/>
      <c r="C505" s="77"/>
      <c r="D505" s="77"/>
      <c r="E505" s="97"/>
      <c r="F505" s="77"/>
      <c r="G505" s="77"/>
      <c r="H505" s="77"/>
      <c r="I505" s="77"/>
      <c r="J505" s="77"/>
      <c r="K505" s="77"/>
      <c r="L505" s="77"/>
    </row>
    <row r="506" spans="1:12">
      <c r="A506" s="77"/>
      <c r="B506" s="77"/>
      <c r="C506" s="77"/>
      <c r="D506" s="77"/>
      <c r="E506" s="97"/>
      <c r="F506" s="77"/>
      <c r="G506" s="77"/>
      <c r="H506" s="77"/>
      <c r="I506" s="77"/>
      <c r="J506" s="77"/>
      <c r="K506" s="77"/>
      <c r="L506" s="77"/>
    </row>
    <row r="507" spans="1:12">
      <c r="A507" s="77"/>
      <c r="B507" s="77"/>
      <c r="C507" s="77"/>
      <c r="D507" s="77"/>
      <c r="E507" s="97"/>
      <c r="F507" s="77"/>
      <c r="G507" s="77"/>
      <c r="H507" s="77"/>
      <c r="I507" s="77"/>
      <c r="J507" s="77"/>
      <c r="K507" s="77"/>
      <c r="L507" s="77"/>
    </row>
    <row r="508" spans="1:12">
      <c r="A508" s="77"/>
      <c r="B508" s="77"/>
      <c r="C508" s="77"/>
      <c r="D508" s="77"/>
      <c r="E508" s="97"/>
      <c r="F508" s="77"/>
      <c r="G508" s="77"/>
      <c r="H508" s="77"/>
      <c r="I508" s="77"/>
      <c r="J508" s="77"/>
      <c r="K508" s="77"/>
      <c r="L508" s="77"/>
    </row>
    <row r="509" spans="1:12">
      <c r="A509" s="77"/>
      <c r="B509" s="77"/>
      <c r="C509" s="77"/>
      <c r="D509" s="77"/>
      <c r="E509" s="97"/>
      <c r="F509" s="77"/>
      <c r="G509" s="77"/>
      <c r="H509" s="77"/>
      <c r="I509" s="77"/>
      <c r="J509" s="77"/>
      <c r="K509" s="77"/>
      <c r="L509" s="77"/>
    </row>
    <row r="510" spans="1:12">
      <c r="A510" s="77"/>
      <c r="B510" s="77"/>
      <c r="C510" s="77"/>
      <c r="D510" s="77"/>
      <c r="E510" s="97"/>
      <c r="F510" s="77"/>
      <c r="G510" s="77"/>
      <c r="H510" s="77"/>
      <c r="I510" s="77"/>
      <c r="J510" s="77"/>
      <c r="K510" s="77"/>
      <c r="L510" s="77"/>
    </row>
    <row r="511" spans="1:12">
      <c r="A511" s="77"/>
      <c r="B511" s="77"/>
      <c r="C511" s="77"/>
      <c r="D511" s="77"/>
      <c r="E511" s="97"/>
      <c r="F511" s="77"/>
      <c r="G511" s="77"/>
      <c r="H511" s="77"/>
      <c r="I511" s="77"/>
      <c r="J511" s="77"/>
      <c r="K511" s="77"/>
      <c r="L511" s="77"/>
    </row>
    <row r="512" spans="1:12">
      <c r="A512" s="77"/>
      <c r="B512" s="77"/>
      <c r="C512" s="77"/>
      <c r="D512" s="77"/>
      <c r="E512" s="97"/>
      <c r="F512" s="77"/>
      <c r="G512" s="77"/>
      <c r="H512" s="77"/>
      <c r="I512" s="77"/>
      <c r="J512" s="77"/>
      <c r="K512" s="77"/>
      <c r="L512" s="77"/>
    </row>
    <row r="513" spans="1:12">
      <c r="A513" s="77"/>
      <c r="B513" s="77"/>
      <c r="C513" s="77"/>
      <c r="D513" s="77"/>
      <c r="E513" s="97"/>
      <c r="F513" s="77"/>
      <c r="G513" s="77"/>
      <c r="H513" s="77"/>
      <c r="I513" s="77"/>
      <c r="J513" s="77"/>
      <c r="K513" s="77"/>
      <c r="L513" s="77"/>
    </row>
    <row r="514" spans="1:12">
      <c r="A514" s="77"/>
      <c r="B514" s="77"/>
      <c r="C514" s="77"/>
      <c r="D514" s="77"/>
      <c r="E514" s="97"/>
      <c r="F514" s="77"/>
      <c r="G514" s="77"/>
      <c r="H514" s="77"/>
      <c r="I514" s="77"/>
      <c r="J514" s="77"/>
      <c r="K514" s="77"/>
      <c r="L514" s="77"/>
    </row>
    <row r="515" spans="1:12">
      <c r="A515" s="77"/>
      <c r="B515" s="77"/>
      <c r="C515" s="77"/>
      <c r="D515" s="77"/>
      <c r="E515" s="97"/>
      <c r="F515" s="77"/>
      <c r="G515" s="77"/>
      <c r="H515" s="77"/>
      <c r="I515" s="77"/>
      <c r="J515" s="77"/>
      <c r="K515" s="77"/>
      <c r="L515" s="77"/>
    </row>
    <row r="516" spans="1:12">
      <c r="A516" s="77"/>
      <c r="B516" s="77"/>
      <c r="C516" s="77"/>
      <c r="D516" s="77"/>
      <c r="E516" s="97"/>
      <c r="F516" s="77"/>
      <c r="G516" s="77"/>
      <c r="H516" s="77"/>
      <c r="I516" s="77"/>
      <c r="J516" s="77"/>
      <c r="K516" s="77"/>
      <c r="L516" s="77"/>
    </row>
    <row r="517" spans="1:12">
      <c r="A517" s="77"/>
      <c r="B517" s="77"/>
      <c r="C517" s="77"/>
      <c r="D517" s="77"/>
      <c r="E517" s="97"/>
      <c r="F517" s="77"/>
      <c r="G517" s="77"/>
      <c r="H517" s="77"/>
      <c r="I517" s="77"/>
      <c r="J517" s="77"/>
      <c r="K517" s="77"/>
      <c r="L517" s="77"/>
    </row>
    <row r="518" spans="1:12">
      <c r="A518" s="77"/>
      <c r="B518" s="77"/>
      <c r="C518" s="77"/>
      <c r="D518" s="77"/>
      <c r="E518" s="97"/>
      <c r="F518" s="77"/>
      <c r="G518" s="77"/>
      <c r="H518" s="77"/>
      <c r="I518" s="77"/>
      <c r="J518" s="77"/>
      <c r="K518" s="77"/>
      <c r="L518" s="77"/>
    </row>
    <row r="519" spans="1:12">
      <c r="A519" s="77"/>
      <c r="B519" s="77"/>
      <c r="C519" s="77"/>
      <c r="D519" s="77"/>
      <c r="E519" s="97"/>
      <c r="F519" s="77"/>
      <c r="G519" s="77"/>
      <c r="H519" s="77"/>
      <c r="I519" s="77"/>
      <c r="J519" s="77"/>
      <c r="K519" s="77"/>
      <c r="L519" s="77"/>
    </row>
    <row r="520" spans="1:12">
      <c r="A520" s="77"/>
      <c r="B520" s="77"/>
      <c r="C520" s="77"/>
      <c r="D520" s="77"/>
      <c r="E520" s="97"/>
      <c r="F520" s="77"/>
      <c r="G520" s="77"/>
      <c r="H520" s="77"/>
      <c r="I520" s="77"/>
      <c r="J520" s="77"/>
      <c r="K520" s="77"/>
      <c r="L520" s="77"/>
    </row>
    <row r="521" spans="1:12">
      <c r="A521" s="77"/>
      <c r="B521" s="77"/>
      <c r="C521" s="77"/>
      <c r="D521" s="77"/>
      <c r="E521" s="97"/>
      <c r="F521" s="77"/>
      <c r="G521" s="77"/>
      <c r="H521" s="77"/>
      <c r="I521" s="77"/>
      <c r="J521" s="77"/>
      <c r="K521" s="77"/>
      <c r="L521" s="77"/>
    </row>
    <row r="522" spans="1:12">
      <c r="A522" s="77"/>
      <c r="B522" s="77"/>
      <c r="C522" s="77"/>
      <c r="D522" s="77"/>
      <c r="E522" s="97"/>
      <c r="F522" s="77"/>
      <c r="G522" s="77"/>
      <c r="H522" s="77"/>
      <c r="I522" s="77"/>
      <c r="J522" s="77"/>
      <c r="K522" s="77"/>
      <c r="L522" s="77"/>
    </row>
    <row r="523" spans="1:12">
      <c r="A523" s="77"/>
      <c r="B523" s="77"/>
      <c r="C523" s="77"/>
      <c r="D523" s="77"/>
      <c r="E523" s="97"/>
      <c r="F523" s="77"/>
      <c r="G523" s="77"/>
      <c r="H523" s="77"/>
      <c r="I523" s="77"/>
      <c r="J523" s="77"/>
      <c r="K523" s="77"/>
      <c r="L523" s="77"/>
    </row>
    <row r="524" spans="1:12">
      <c r="A524" s="77"/>
      <c r="B524" s="77"/>
      <c r="C524" s="77"/>
      <c r="D524" s="77"/>
      <c r="E524" s="97"/>
      <c r="F524" s="77"/>
      <c r="G524" s="77"/>
      <c r="H524" s="77"/>
      <c r="I524" s="77"/>
      <c r="J524" s="77"/>
      <c r="K524" s="77"/>
      <c r="L524" s="77"/>
    </row>
    <row r="525" spans="1:12">
      <c r="A525" s="77"/>
      <c r="B525" s="77"/>
      <c r="C525" s="77"/>
      <c r="D525" s="77"/>
      <c r="E525" s="97"/>
      <c r="F525" s="77"/>
      <c r="G525" s="77"/>
      <c r="H525" s="77"/>
      <c r="I525" s="77"/>
      <c r="J525" s="77"/>
      <c r="K525" s="77"/>
      <c r="L525" s="77"/>
    </row>
    <row r="526" spans="1:12">
      <c r="A526" s="77"/>
      <c r="B526" s="77"/>
      <c r="C526" s="77"/>
      <c r="D526" s="77"/>
      <c r="E526" s="97"/>
      <c r="F526" s="77"/>
      <c r="G526" s="77"/>
      <c r="H526" s="77"/>
      <c r="I526" s="77"/>
      <c r="J526" s="77"/>
      <c r="K526" s="77"/>
      <c r="L526" s="77"/>
    </row>
    <row r="527" spans="1:12">
      <c r="A527" s="77"/>
      <c r="B527" s="77"/>
      <c r="C527" s="77"/>
      <c r="D527" s="77"/>
      <c r="E527" s="97"/>
      <c r="F527" s="77"/>
      <c r="G527" s="77"/>
      <c r="H527" s="77"/>
      <c r="I527" s="77"/>
      <c r="J527" s="77"/>
      <c r="K527" s="77"/>
      <c r="L527" s="77"/>
    </row>
    <row r="528" spans="1:12">
      <c r="A528" s="77"/>
      <c r="B528" s="77"/>
      <c r="C528" s="77"/>
      <c r="D528" s="77"/>
      <c r="E528" s="97"/>
      <c r="F528" s="77"/>
      <c r="G528" s="77"/>
      <c r="H528" s="77"/>
      <c r="I528" s="77"/>
      <c r="J528" s="77"/>
      <c r="K528" s="77"/>
      <c r="L528" s="77"/>
    </row>
    <row r="529" spans="1:12">
      <c r="A529" s="77"/>
      <c r="B529" s="77"/>
      <c r="C529" s="77"/>
      <c r="D529" s="77"/>
      <c r="E529" s="97"/>
      <c r="F529" s="77"/>
      <c r="G529" s="77"/>
      <c r="H529" s="77"/>
      <c r="I529" s="77"/>
      <c r="J529" s="77"/>
      <c r="K529" s="77"/>
      <c r="L529" s="77"/>
    </row>
    <row r="530" spans="1:12">
      <c r="A530" s="77"/>
      <c r="B530" s="77"/>
      <c r="C530" s="77"/>
      <c r="D530" s="77"/>
      <c r="E530" s="97"/>
      <c r="F530" s="77"/>
      <c r="G530" s="77"/>
      <c r="H530" s="77"/>
      <c r="I530" s="77"/>
      <c r="J530" s="77"/>
      <c r="K530" s="77"/>
      <c r="L530" s="77"/>
    </row>
    <row r="531" spans="1:12">
      <c r="A531" s="77"/>
      <c r="B531" s="77"/>
      <c r="C531" s="77"/>
      <c r="D531" s="77"/>
      <c r="E531" s="97"/>
      <c r="F531" s="77"/>
      <c r="G531" s="77"/>
      <c r="H531" s="77"/>
      <c r="I531" s="77"/>
      <c r="J531" s="77"/>
      <c r="K531" s="77"/>
      <c r="L531" s="77"/>
    </row>
    <row r="532" spans="1:12">
      <c r="A532" s="77"/>
      <c r="B532" s="77"/>
      <c r="C532" s="77"/>
      <c r="D532" s="77"/>
      <c r="E532" s="97"/>
      <c r="F532" s="77"/>
      <c r="G532" s="77"/>
      <c r="H532" s="77"/>
      <c r="I532" s="77"/>
      <c r="J532" s="77"/>
      <c r="K532" s="77"/>
      <c r="L532" s="77"/>
    </row>
    <row r="533" spans="1:12">
      <c r="A533" s="77"/>
      <c r="B533" s="77"/>
      <c r="C533" s="77"/>
      <c r="D533" s="77"/>
      <c r="E533" s="97"/>
      <c r="F533" s="77"/>
      <c r="G533" s="77"/>
      <c r="H533" s="77"/>
      <c r="I533" s="77"/>
      <c r="J533" s="77"/>
      <c r="K533" s="77"/>
      <c r="L533" s="77"/>
    </row>
    <row r="534" spans="1:12">
      <c r="A534" s="77"/>
      <c r="B534" s="77"/>
      <c r="C534" s="77"/>
      <c r="D534" s="77"/>
      <c r="E534" s="97"/>
      <c r="F534" s="77"/>
      <c r="G534" s="77"/>
      <c r="H534" s="77"/>
      <c r="I534" s="77"/>
      <c r="J534" s="77"/>
      <c r="K534" s="77"/>
      <c r="L534" s="77"/>
    </row>
    <row r="535" spans="1:12">
      <c r="A535" s="77"/>
      <c r="B535" s="77"/>
      <c r="C535" s="77"/>
      <c r="D535" s="77"/>
      <c r="E535" s="97"/>
      <c r="F535" s="77"/>
      <c r="G535" s="77"/>
      <c r="H535" s="77"/>
      <c r="I535" s="77"/>
      <c r="J535" s="77"/>
      <c r="K535" s="77"/>
      <c r="L535" s="77"/>
    </row>
    <row r="536" spans="1:12">
      <c r="A536" s="77"/>
      <c r="B536" s="77"/>
      <c r="C536" s="77"/>
      <c r="D536" s="77"/>
      <c r="E536" s="97"/>
      <c r="F536" s="77"/>
      <c r="G536" s="77"/>
      <c r="H536" s="77"/>
      <c r="I536" s="77"/>
      <c r="J536" s="77"/>
      <c r="K536" s="77"/>
      <c r="L536" s="77"/>
    </row>
    <row r="537" spans="1:12">
      <c r="A537" s="77"/>
      <c r="B537" s="77"/>
      <c r="C537" s="77"/>
      <c r="D537" s="77"/>
      <c r="E537" s="97"/>
      <c r="F537" s="77"/>
      <c r="G537" s="77"/>
      <c r="H537" s="77"/>
      <c r="I537" s="77"/>
      <c r="J537" s="77"/>
      <c r="K537" s="77"/>
      <c r="L537" s="77"/>
    </row>
    <row r="538" spans="1:12">
      <c r="A538" s="77"/>
      <c r="B538" s="77"/>
      <c r="C538" s="77"/>
      <c r="D538" s="77"/>
      <c r="E538" s="97"/>
      <c r="F538" s="77"/>
      <c r="G538" s="77"/>
      <c r="H538" s="77"/>
      <c r="I538" s="77"/>
      <c r="J538" s="77"/>
      <c r="K538" s="77"/>
      <c r="L538" s="77"/>
    </row>
    <row r="539" spans="1:12">
      <c r="A539" s="77"/>
      <c r="B539" s="77"/>
      <c r="C539" s="77"/>
      <c r="D539" s="77"/>
      <c r="E539" s="97"/>
      <c r="F539" s="77"/>
      <c r="G539" s="77"/>
      <c r="H539" s="77"/>
      <c r="I539" s="77"/>
      <c r="J539" s="77"/>
      <c r="K539" s="77"/>
      <c r="L539" s="77"/>
    </row>
    <row r="540" spans="1:12">
      <c r="A540" s="77"/>
      <c r="B540" s="77"/>
      <c r="C540" s="77"/>
      <c r="D540" s="77"/>
      <c r="E540" s="97"/>
      <c r="F540" s="77"/>
      <c r="G540" s="77"/>
      <c r="H540" s="77"/>
      <c r="I540" s="77"/>
      <c r="J540" s="77"/>
      <c r="K540" s="77"/>
      <c r="L540" s="77"/>
    </row>
    <row r="541" spans="1:12">
      <c r="A541" s="77"/>
      <c r="B541" s="77"/>
      <c r="C541" s="77"/>
      <c r="D541" s="77"/>
      <c r="E541" s="97"/>
      <c r="F541" s="77"/>
      <c r="G541" s="77"/>
      <c r="H541" s="77"/>
      <c r="I541" s="77"/>
      <c r="J541" s="77"/>
      <c r="K541" s="77"/>
      <c r="L541" s="77"/>
    </row>
    <row r="542" spans="1:12">
      <c r="A542" s="77"/>
      <c r="B542" s="77"/>
      <c r="C542" s="77"/>
      <c r="D542" s="77"/>
      <c r="E542" s="97"/>
      <c r="F542" s="77"/>
      <c r="G542" s="77"/>
      <c r="H542" s="77"/>
      <c r="I542" s="77"/>
      <c r="J542" s="77"/>
      <c r="K542" s="77"/>
      <c r="L542" s="77"/>
    </row>
    <row r="543" spans="1:12">
      <c r="A543" s="77"/>
      <c r="B543" s="77"/>
      <c r="C543" s="77"/>
      <c r="D543" s="77"/>
      <c r="E543" s="97"/>
      <c r="F543" s="77"/>
      <c r="G543" s="77"/>
      <c r="H543" s="77"/>
      <c r="I543" s="77"/>
      <c r="J543" s="77"/>
      <c r="K543" s="77"/>
      <c r="L543" s="77"/>
    </row>
    <row r="544" spans="1:12">
      <c r="A544" s="77"/>
      <c r="B544" s="77"/>
      <c r="C544" s="77"/>
      <c r="D544" s="77"/>
      <c r="E544" s="97"/>
      <c r="F544" s="77"/>
      <c r="G544" s="77"/>
      <c r="H544" s="77"/>
      <c r="I544" s="77"/>
      <c r="J544" s="77"/>
      <c r="K544" s="77"/>
      <c r="L544" s="77"/>
    </row>
    <row r="545" spans="1:12">
      <c r="A545" s="77"/>
      <c r="B545" s="77"/>
      <c r="C545" s="77"/>
      <c r="D545" s="77"/>
      <c r="E545" s="97"/>
      <c r="F545" s="77"/>
      <c r="G545" s="77"/>
      <c r="H545" s="77"/>
      <c r="I545" s="77"/>
      <c r="J545" s="77"/>
      <c r="K545" s="77"/>
      <c r="L545" s="77"/>
    </row>
    <row r="546" spans="1:12">
      <c r="A546" s="77"/>
      <c r="B546" s="77"/>
      <c r="C546" s="77"/>
      <c r="D546" s="77"/>
      <c r="E546" s="97"/>
      <c r="F546" s="77"/>
      <c r="G546" s="77"/>
      <c r="H546" s="77"/>
      <c r="I546" s="77"/>
      <c r="J546" s="77"/>
      <c r="K546" s="77"/>
      <c r="L546" s="77"/>
    </row>
    <row r="547" spans="1:12">
      <c r="A547" s="77"/>
      <c r="B547" s="77"/>
      <c r="C547" s="77"/>
      <c r="D547" s="77"/>
      <c r="E547" s="97"/>
      <c r="F547" s="77"/>
      <c r="G547" s="77"/>
      <c r="H547" s="77"/>
      <c r="I547" s="77"/>
      <c r="J547" s="77"/>
      <c r="K547" s="77"/>
      <c r="L547" s="77"/>
    </row>
    <row r="548" spans="1:12">
      <c r="A548" s="77"/>
      <c r="B548" s="77"/>
      <c r="C548" s="77"/>
      <c r="D548" s="77"/>
      <c r="E548" s="97"/>
      <c r="F548" s="77"/>
      <c r="G548" s="77"/>
      <c r="H548" s="77"/>
      <c r="I548" s="77"/>
      <c r="J548" s="77"/>
      <c r="K548" s="77"/>
      <c r="L548" s="77"/>
    </row>
    <row r="549" spans="1:12">
      <c r="A549" s="77"/>
      <c r="B549" s="77"/>
      <c r="C549" s="77"/>
      <c r="D549" s="77"/>
      <c r="E549" s="97"/>
      <c r="F549" s="77"/>
      <c r="G549" s="77"/>
      <c r="H549" s="77"/>
      <c r="I549" s="77"/>
      <c r="J549" s="77"/>
      <c r="K549" s="77"/>
      <c r="L549" s="77"/>
    </row>
    <row r="550" spans="1:12">
      <c r="A550" s="77"/>
      <c r="B550" s="77"/>
      <c r="C550" s="77"/>
      <c r="D550" s="77"/>
      <c r="E550" s="97"/>
      <c r="F550" s="77"/>
      <c r="G550" s="77"/>
      <c r="H550" s="77"/>
      <c r="I550" s="77"/>
      <c r="J550" s="77"/>
      <c r="K550" s="77"/>
      <c r="L550" s="77"/>
    </row>
    <row r="551" spans="1:12">
      <c r="A551" s="77"/>
      <c r="B551" s="77"/>
      <c r="C551" s="77"/>
      <c r="D551" s="77"/>
      <c r="E551" s="97"/>
      <c r="F551" s="77"/>
      <c r="G551" s="77"/>
      <c r="H551" s="77"/>
      <c r="I551" s="77"/>
      <c r="J551" s="77"/>
      <c r="K551" s="77"/>
      <c r="L551" s="77"/>
    </row>
    <row r="552" spans="1:12">
      <c r="A552" s="77"/>
      <c r="B552" s="77"/>
      <c r="C552" s="77"/>
      <c r="D552" s="77"/>
      <c r="E552" s="97"/>
      <c r="F552" s="77"/>
      <c r="G552" s="77"/>
      <c r="H552" s="77"/>
      <c r="I552" s="77"/>
      <c r="J552" s="77"/>
      <c r="K552" s="77"/>
      <c r="L552" s="77"/>
    </row>
    <row r="553" spans="1:12">
      <c r="A553" s="77"/>
      <c r="B553" s="77"/>
      <c r="C553" s="77"/>
      <c r="D553" s="77"/>
      <c r="E553" s="97"/>
      <c r="F553" s="77"/>
      <c r="G553" s="77"/>
      <c r="H553" s="77"/>
      <c r="I553" s="77"/>
      <c r="J553" s="77"/>
      <c r="K553" s="77"/>
      <c r="L553" s="77"/>
    </row>
    <row r="554" spans="1:12">
      <c r="A554" s="77"/>
      <c r="B554" s="77"/>
      <c r="C554" s="77"/>
      <c r="D554" s="77"/>
      <c r="E554" s="97"/>
      <c r="F554" s="77"/>
      <c r="G554" s="77"/>
      <c r="H554" s="77"/>
      <c r="I554" s="77"/>
      <c r="J554" s="77"/>
      <c r="K554" s="77"/>
      <c r="L554" s="77"/>
    </row>
    <row r="555" spans="1:12">
      <c r="A555" s="77"/>
      <c r="B555" s="77"/>
      <c r="C555" s="77"/>
      <c r="D555" s="77"/>
      <c r="E555" s="97"/>
      <c r="F555" s="77"/>
      <c r="G555" s="77"/>
      <c r="H555" s="77"/>
      <c r="I555" s="77"/>
      <c r="J555" s="77"/>
      <c r="K555" s="77"/>
      <c r="L555" s="77"/>
    </row>
    <row r="556" spans="1:12">
      <c r="A556" s="77"/>
      <c r="B556" s="77"/>
      <c r="C556" s="77"/>
      <c r="D556" s="77"/>
      <c r="E556" s="97"/>
      <c r="F556" s="77"/>
      <c r="G556" s="77"/>
      <c r="H556" s="77"/>
      <c r="I556" s="77"/>
      <c r="J556" s="77"/>
      <c r="K556" s="77"/>
      <c r="L556" s="77"/>
    </row>
    <row r="557" spans="1:12">
      <c r="A557" s="77"/>
      <c r="B557" s="77"/>
      <c r="C557" s="77"/>
      <c r="D557" s="77"/>
      <c r="E557" s="97"/>
      <c r="F557" s="77"/>
      <c r="G557" s="77"/>
      <c r="H557" s="77"/>
      <c r="I557" s="77"/>
      <c r="J557" s="77"/>
      <c r="K557" s="77"/>
      <c r="L557" s="77"/>
    </row>
    <row r="558" spans="1:12">
      <c r="A558" s="77"/>
      <c r="B558" s="77"/>
      <c r="C558" s="77"/>
      <c r="D558" s="77"/>
      <c r="E558" s="97"/>
      <c r="F558" s="77"/>
      <c r="G558" s="77"/>
      <c r="H558" s="77"/>
      <c r="I558" s="77"/>
      <c r="J558" s="77"/>
      <c r="K558" s="77"/>
      <c r="L558" s="77"/>
    </row>
    <row r="559" spans="1:12">
      <c r="A559" s="77"/>
      <c r="B559" s="77"/>
      <c r="C559" s="77"/>
      <c r="D559" s="77"/>
      <c r="E559" s="97"/>
      <c r="F559" s="77"/>
      <c r="G559" s="77"/>
      <c r="H559" s="77"/>
      <c r="I559" s="77"/>
      <c r="J559" s="77"/>
      <c r="K559" s="77"/>
      <c r="L559" s="77"/>
    </row>
    <row r="560" spans="1:12">
      <c r="A560" s="77"/>
      <c r="B560" s="77"/>
      <c r="C560" s="77"/>
      <c r="D560" s="77"/>
      <c r="E560" s="97"/>
      <c r="F560" s="77"/>
      <c r="G560" s="77"/>
      <c r="H560" s="77"/>
      <c r="I560" s="77"/>
      <c r="J560" s="77"/>
      <c r="K560" s="77"/>
      <c r="L560" s="77"/>
    </row>
    <row r="561" spans="1:12">
      <c r="A561" s="77"/>
      <c r="B561" s="77"/>
      <c r="C561" s="77"/>
      <c r="D561" s="77"/>
      <c r="E561" s="97"/>
      <c r="F561" s="77"/>
      <c r="G561" s="77"/>
      <c r="H561" s="77"/>
      <c r="I561" s="77"/>
      <c r="J561" s="77"/>
      <c r="K561" s="77"/>
      <c r="L561" s="77"/>
    </row>
    <row r="562" spans="1:12">
      <c r="A562" s="77"/>
      <c r="B562" s="77"/>
      <c r="C562" s="77"/>
      <c r="D562" s="77"/>
      <c r="E562" s="97"/>
      <c r="F562" s="77"/>
      <c r="G562" s="77"/>
      <c r="H562" s="77"/>
      <c r="I562" s="77"/>
      <c r="J562" s="77"/>
      <c r="K562" s="77"/>
      <c r="L562" s="77"/>
    </row>
    <row r="563" spans="1:12">
      <c r="A563" s="77"/>
      <c r="B563" s="77"/>
      <c r="C563" s="77"/>
      <c r="D563" s="77"/>
      <c r="E563" s="97"/>
      <c r="F563" s="77"/>
      <c r="G563" s="77"/>
      <c r="H563" s="77"/>
      <c r="I563" s="77"/>
      <c r="J563" s="77"/>
      <c r="K563" s="77"/>
      <c r="L563" s="77"/>
    </row>
    <row r="564" spans="1:12">
      <c r="A564" s="77"/>
      <c r="B564" s="77"/>
      <c r="C564" s="77"/>
      <c r="D564" s="77"/>
      <c r="E564" s="97"/>
      <c r="F564" s="77"/>
      <c r="G564" s="77"/>
      <c r="H564" s="77"/>
      <c r="I564" s="77"/>
      <c r="J564" s="77"/>
      <c r="K564" s="77"/>
      <c r="L564" s="77"/>
    </row>
    <row r="565" spans="1:12">
      <c r="A565" s="77"/>
      <c r="B565" s="77"/>
      <c r="C565" s="77"/>
      <c r="D565" s="77"/>
      <c r="E565" s="97"/>
      <c r="F565" s="77"/>
      <c r="G565" s="77"/>
      <c r="H565" s="77"/>
      <c r="I565" s="77"/>
      <c r="J565" s="77"/>
      <c r="K565" s="77"/>
      <c r="L565" s="77"/>
    </row>
    <row r="566" spans="1:12">
      <c r="A566" s="77"/>
      <c r="B566" s="77"/>
      <c r="C566" s="77"/>
      <c r="D566" s="77"/>
      <c r="E566" s="97"/>
      <c r="F566" s="77"/>
      <c r="G566" s="77"/>
      <c r="H566" s="77"/>
      <c r="I566" s="77"/>
      <c r="J566" s="77"/>
      <c r="K566" s="77"/>
      <c r="L566" s="77"/>
    </row>
    <row r="567" spans="1:12">
      <c r="A567" s="77"/>
      <c r="B567" s="77"/>
      <c r="C567" s="77"/>
      <c r="D567" s="77"/>
      <c r="E567" s="97"/>
      <c r="F567" s="77"/>
      <c r="G567" s="77"/>
      <c r="H567" s="77"/>
      <c r="I567" s="77"/>
      <c r="J567" s="77"/>
      <c r="K567" s="77"/>
      <c r="L567" s="77"/>
    </row>
    <row r="568" spans="1:12">
      <c r="A568" s="77"/>
      <c r="B568" s="77"/>
      <c r="C568" s="77"/>
      <c r="D568" s="77"/>
      <c r="E568" s="97"/>
      <c r="F568" s="77"/>
      <c r="G568" s="77"/>
      <c r="H568" s="77"/>
      <c r="I568" s="77"/>
      <c r="J568" s="77"/>
      <c r="K568" s="77"/>
      <c r="L568" s="77"/>
    </row>
    <row r="569" spans="1:12">
      <c r="A569" s="77"/>
      <c r="B569" s="77"/>
      <c r="C569" s="77"/>
      <c r="D569" s="77"/>
      <c r="E569" s="97"/>
      <c r="F569" s="77"/>
      <c r="G569" s="77"/>
      <c r="H569" s="77"/>
      <c r="I569" s="77"/>
      <c r="J569" s="77"/>
      <c r="K569" s="77"/>
      <c r="L569" s="77"/>
    </row>
    <row r="570" spans="1:12">
      <c r="A570" s="77"/>
      <c r="B570" s="77"/>
      <c r="C570" s="77"/>
      <c r="D570" s="77"/>
      <c r="E570" s="97"/>
      <c r="F570" s="77"/>
      <c r="G570" s="77"/>
      <c r="H570" s="77"/>
      <c r="I570" s="77"/>
      <c r="J570" s="77"/>
      <c r="K570" s="77"/>
      <c r="L570" s="77"/>
    </row>
    <row r="571" spans="1:12">
      <c r="A571" s="77"/>
      <c r="B571" s="77"/>
      <c r="C571" s="77"/>
      <c r="D571" s="77"/>
      <c r="E571" s="97"/>
      <c r="F571" s="77"/>
      <c r="G571" s="77"/>
      <c r="H571" s="77"/>
      <c r="I571" s="77"/>
      <c r="J571" s="77"/>
      <c r="K571" s="77"/>
      <c r="L571" s="77"/>
    </row>
    <row r="572" spans="1:12">
      <c r="A572" s="77"/>
      <c r="B572" s="77"/>
      <c r="C572" s="77"/>
      <c r="D572" s="77"/>
      <c r="E572" s="97"/>
      <c r="F572" s="77"/>
      <c r="G572" s="77"/>
      <c r="H572" s="77"/>
      <c r="I572" s="77"/>
      <c r="J572" s="77"/>
      <c r="K572" s="77"/>
      <c r="L572" s="77"/>
    </row>
    <row r="573" spans="1:12">
      <c r="A573" s="77"/>
      <c r="B573" s="77"/>
      <c r="C573" s="77"/>
      <c r="D573" s="77"/>
      <c r="E573" s="97"/>
      <c r="F573" s="77"/>
      <c r="G573" s="77"/>
      <c r="H573" s="77"/>
      <c r="I573" s="77"/>
      <c r="J573" s="77"/>
      <c r="K573" s="77"/>
      <c r="L573" s="77"/>
    </row>
    <row r="574" spans="1:12">
      <c r="A574" s="77"/>
      <c r="B574" s="77"/>
      <c r="C574" s="77"/>
      <c r="D574" s="77"/>
      <c r="E574" s="97"/>
      <c r="F574" s="77"/>
      <c r="G574" s="77"/>
      <c r="H574" s="77"/>
      <c r="I574" s="77"/>
      <c r="J574" s="77"/>
      <c r="K574" s="77"/>
      <c r="L574" s="77"/>
    </row>
    <row r="575" spans="1:12">
      <c r="A575" s="77"/>
      <c r="B575" s="77"/>
      <c r="C575" s="77"/>
      <c r="D575" s="77"/>
      <c r="E575" s="97"/>
      <c r="F575" s="77"/>
      <c r="G575" s="77"/>
      <c r="H575" s="77"/>
      <c r="I575" s="77"/>
      <c r="J575" s="77"/>
      <c r="K575" s="77"/>
      <c r="L575" s="77"/>
    </row>
    <row r="576" spans="1:12">
      <c r="A576" s="77"/>
      <c r="B576" s="77"/>
      <c r="C576" s="77"/>
      <c r="D576" s="77"/>
      <c r="E576" s="97"/>
      <c r="F576" s="77"/>
      <c r="G576" s="77"/>
      <c r="H576" s="77"/>
      <c r="I576" s="77"/>
      <c r="J576" s="77"/>
      <c r="K576" s="77"/>
      <c r="L576" s="77"/>
    </row>
    <row r="577" spans="1:12">
      <c r="A577" s="77"/>
      <c r="B577" s="77"/>
      <c r="C577" s="77"/>
      <c r="D577" s="77"/>
      <c r="E577" s="97"/>
      <c r="F577" s="77"/>
      <c r="G577" s="77"/>
      <c r="H577" s="77"/>
      <c r="I577" s="77"/>
      <c r="J577" s="77"/>
      <c r="K577" s="77"/>
      <c r="L577" s="77"/>
    </row>
    <row r="578" spans="1:12">
      <c r="A578" s="77"/>
      <c r="B578" s="77"/>
      <c r="C578" s="77"/>
      <c r="D578" s="77"/>
      <c r="E578" s="97"/>
      <c r="F578" s="77"/>
      <c r="G578" s="77"/>
      <c r="H578" s="77"/>
      <c r="I578" s="77"/>
      <c r="J578" s="77"/>
      <c r="K578" s="77"/>
      <c r="L578" s="77"/>
    </row>
    <row r="579" spans="1:12">
      <c r="A579" s="77"/>
      <c r="B579" s="77"/>
      <c r="C579" s="77"/>
      <c r="D579" s="77"/>
      <c r="E579" s="97"/>
      <c r="F579" s="77"/>
      <c r="G579" s="77"/>
      <c r="H579" s="77"/>
      <c r="I579" s="77"/>
      <c r="J579" s="77"/>
      <c r="K579" s="77"/>
      <c r="L579" s="77"/>
    </row>
    <row r="580" spans="1:12">
      <c r="A580" s="77"/>
      <c r="B580" s="77"/>
      <c r="C580" s="77"/>
      <c r="D580" s="77"/>
      <c r="E580" s="97"/>
      <c r="F580" s="77"/>
      <c r="G580" s="77"/>
      <c r="H580" s="77"/>
      <c r="I580" s="77"/>
      <c r="J580" s="77"/>
      <c r="K580" s="77"/>
      <c r="L580" s="77"/>
    </row>
    <row r="581" spans="1:12">
      <c r="A581" s="77"/>
      <c r="B581" s="77"/>
      <c r="C581" s="77"/>
      <c r="D581" s="77"/>
      <c r="E581" s="97"/>
      <c r="F581" s="77"/>
      <c r="G581" s="77"/>
      <c r="H581" s="77"/>
      <c r="I581" s="77"/>
      <c r="J581" s="77"/>
      <c r="K581" s="77"/>
      <c r="L581" s="77"/>
    </row>
    <row r="582" spans="1:12">
      <c r="A582" s="77"/>
      <c r="B582" s="77"/>
      <c r="C582" s="77"/>
      <c r="D582" s="77"/>
      <c r="E582" s="97"/>
      <c r="F582" s="77"/>
      <c r="G582" s="77"/>
      <c r="H582" s="77"/>
      <c r="I582" s="77"/>
      <c r="J582" s="77"/>
      <c r="K582" s="77"/>
      <c r="L582" s="77"/>
    </row>
    <row r="583" spans="1:12">
      <c r="A583" s="77"/>
      <c r="B583" s="77"/>
      <c r="C583" s="77"/>
      <c r="D583" s="77"/>
      <c r="E583" s="97"/>
      <c r="F583" s="77"/>
      <c r="G583" s="77"/>
      <c r="H583" s="77"/>
      <c r="I583" s="77"/>
      <c r="J583" s="77"/>
      <c r="K583" s="77"/>
      <c r="L583" s="77"/>
    </row>
    <row r="584" spans="1:12">
      <c r="A584" s="77"/>
      <c r="B584" s="77"/>
      <c r="C584" s="77"/>
      <c r="D584" s="77"/>
      <c r="E584" s="97"/>
      <c r="F584" s="77"/>
      <c r="G584" s="77"/>
      <c r="H584" s="77"/>
      <c r="I584" s="77"/>
      <c r="J584" s="77"/>
      <c r="K584" s="77"/>
      <c r="L584" s="77"/>
    </row>
    <row r="585" spans="1:12">
      <c r="A585" s="77"/>
      <c r="B585" s="77"/>
      <c r="C585" s="77"/>
      <c r="D585" s="77"/>
      <c r="E585" s="97"/>
      <c r="F585" s="77"/>
      <c r="G585" s="77"/>
      <c r="H585" s="77"/>
      <c r="I585" s="77"/>
      <c r="J585" s="77"/>
      <c r="K585" s="77"/>
      <c r="L585" s="77"/>
    </row>
    <row r="586" spans="1:12">
      <c r="A586" s="77"/>
      <c r="B586" s="77"/>
      <c r="C586" s="77"/>
      <c r="D586" s="77"/>
      <c r="E586" s="97"/>
      <c r="F586" s="77"/>
      <c r="G586" s="77"/>
      <c r="H586" s="77"/>
      <c r="I586" s="77"/>
      <c r="J586" s="77"/>
      <c r="K586" s="77"/>
      <c r="L586" s="77"/>
    </row>
    <row r="587" spans="1:12">
      <c r="A587" s="77"/>
      <c r="B587" s="77"/>
      <c r="C587" s="77"/>
      <c r="D587" s="77"/>
      <c r="E587" s="97"/>
      <c r="F587" s="77"/>
      <c r="G587" s="77"/>
      <c r="H587" s="77"/>
      <c r="I587" s="77"/>
      <c r="J587" s="77"/>
      <c r="K587" s="77"/>
      <c r="L587" s="77"/>
    </row>
    <row r="588" spans="1:12">
      <c r="A588" s="77"/>
      <c r="B588" s="77"/>
      <c r="C588" s="77"/>
      <c r="D588" s="77"/>
      <c r="E588" s="97"/>
      <c r="F588" s="77"/>
      <c r="G588" s="77"/>
      <c r="H588" s="77"/>
      <c r="I588" s="77"/>
      <c r="J588" s="77"/>
      <c r="K588" s="77"/>
      <c r="L588" s="77"/>
    </row>
    <row r="589" spans="1:12">
      <c r="A589" s="77"/>
      <c r="B589" s="77"/>
      <c r="C589" s="77"/>
      <c r="D589" s="77"/>
      <c r="E589" s="97"/>
      <c r="F589" s="77"/>
      <c r="G589" s="77"/>
      <c r="H589" s="77"/>
      <c r="I589" s="77"/>
      <c r="J589" s="77"/>
      <c r="K589" s="77"/>
      <c r="L589" s="77"/>
    </row>
    <row r="590" spans="1:12">
      <c r="A590" s="77"/>
      <c r="B590" s="77"/>
      <c r="C590" s="77"/>
      <c r="D590" s="77"/>
      <c r="E590" s="97"/>
      <c r="F590" s="77"/>
      <c r="G590" s="77"/>
      <c r="H590" s="77"/>
      <c r="I590" s="77"/>
      <c r="J590" s="77"/>
      <c r="K590" s="77"/>
      <c r="L590" s="77"/>
    </row>
    <row r="591" spans="1:12">
      <c r="A591" s="77"/>
      <c r="B591" s="77"/>
      <c r="C591" s="77"/>
      <c r="D591" s="77"/>
      <c r="E591" s="97"/>
      <c r="F591" s="77"/>
      <c r="G591" s="77"/>
      <c r="H591" s="77"/>
      <c r="I591" s="77"/>
      <c r="J591" s="77"/>
      <c r="K591" s="77"/>
      <c r="L591" s="77"/>
    </row>
    <row r="592" spans="1:12">
      <c r="A592" s="77"/>
      <c r="B592" s="77"/>
      <c r="C592" s="77"/>
      <c r="D592" s="77"/>
      <c r="E592" s="97"/>
      <c r="F592" s="77"/>
      <c r="G592" s="77"/>
      <c r="H592" s="77"/>
      <c r="I592" s="77"/>
      <c r="J592" s="77"/>
      <c r="K592" s="77"/>
      <c r="L592" s="77"/>
    </row>
    <row r="593" spans="1:12">
      <c r="A593" s="77"/>
      <c r="B593" s="77"/>
      <c r="C593" s="77"/>
      <c r="D593" s="77"/>
      <c r="E593" s="97"/>
      <c r="F593" s="77"/>
      <c r="G593" s="77"/>
      <c r="H593" s="77"/>
      <c r="I593" s="77"/>
      <c r="J593" s="77"/>
      <c r="K593" s="77"/>
      <c r="L593" s="77"/>
    </row>
    <row r="594" spans="1:12">
      <c r="A594" s="77"/>
      <c r="B594" s="77"/>
      <c r="C594" s="77"/>
      <c r="D594" s="77"/>
      <c r="E594" s="97"/>
      <c r="F594" s="77"/>
      <c r="G594" s="77"/>
      <c r="H594" s="77"/>
      <c r="I594" s="77"/>
      <c r="J594" s="77"/>
      <c r="K594" s="77"/>
      <c r="L594" s="77"/>
    </row>
    <row r="595" spans="1:12">
      <c r="A595" s="77"/>
      <c r="B595" s="77"/>
      <c r="C595" s="77"/>
      <c r="D595" s="77"/>
      <c r="E595" s="97"/>
      <c r="F595" s="77"/>
      <c r="G595" s="77"/>
      <c r="H595" s="77"/>
      <c r="I595" s="77"/>
      <c r="J595" s="77"/>
      <c r="K595" s="77"/>
      <c r="L595" s="77"/>
    </row>
    <row r="596" spans="1:12">
      <c r="A596" s="77"/>
      <c r="B596" s="77"/>
      <c r="C596" s="77"/>
      <c r="D596" s="77"/>
      <c r="E596" s="97"/>
      <c r="F596" s="77"/>
      <c r="G596" s="77"/>
      <c r="H596" s="77"/>
      <c r="I596" s="77"/>
      <c r="J596" s="77"/>
      <c r="K596" s="77"/>
      <c r="L596" s="77"/>
    </row>
    <row r="597" spans="1:12">
      <c r="A597" s="77"/>
      <c r="B597" s="77"/>
      <c r="C597" s="77"/>
      <c r="D597" s="77"/>
      <c r="E597" s="97"/>
      <c r="F597" s="77"/>
      <c r="G597" s="77"/>
      <c r="H597" s="77"/>
      <c r="I597" s="77"/>
      <c r="J597" s="77"/>
      <c r="K597" s="77"/>
      <c r="L597" s="77"/>
    </row>
    <row r="598" spans="1:12">
      <c r="A598" s="77"/>
      <c r="B598" s="77"/>
      <c r="C598" s="77"/>
      <c r="D598" s="77"/>
      <c r="E598" s="97"/>
      <c r="F598" s="77"/>
      <c r="G598" s="77"/>
      <c r="H598" s="77"/>
      <c r="I598" s="77"/>
      <c r="J598" s="77"/>
      <c r="K598" s="77"/>
      <c r="L598" s="77"/>
    </row>
    <row r="599" spans="1:12">
      <c r="A599" s="77"/>
      <c r="B599" s="77"/>
      <c r="C599" s="77"/>
      <c r="D599" s="77"/>
      <c r="E599" s="97"/>
      <c r="F599" s="77"/>
      <c r="G599" s="77"/>
      <c r="H599" s="77"/>
      <c r="I599" s="77"/>
      <c r="J599" s="77"/>
      <c r="K599" s="77"/>
      <c r="L599" s="77"/>
    </row>
    <row r="600" spans="1:12">
      <c r="A600" s="77"/>
      <c r="B600" s="77"/>
      <c r="C600" s="77"/>
      <c r="D600" s="77"/>
      <c r="E600" s="97"/>
      <c r="F600" s="77"/>
      <c r="G600" s="77"/>
      <c r="H600" s="77"/>
      <c r="I600" s="77"/>
      <c r="J600" s="77"/>
      <c r="K600" s="77"/>
      <c r="L600" s="77"/>
    </row>
    <row r="601" spans="1:12">
      <c r="A601" s="77"/>
      <c r="B601" s="77"/>
      <c r="C601" s="77"/>
      <c r="D601" s="77"/>
      <c r="E601" s="97"/>
      <c r="F601" s="77"/>
      <c r="G601" s="77"/>
      <c r="H601" s="77"/>
      <c r="I601" s="77"/>
      <c r="J601" s="77"/>
      <c r="K601" s="77"/>
      <c r="L601" s="77"/>
    </row>
    <row r="602" spans="1:12">
      <c r="A602" s="77"/>
      <c r="B602" s="77"/>
      <c r="C602" s="77"/>
      <c r="D602" s="77"/>
      <c r="E602" s="97"/>
      <c r="F602" s="77"/>
      <c r="G602" s="77"/>
      <c r="H602" s="77"/>
      <c r="I602" s="77"/>
      <c r="J602" s="77"/>
      <c r="K602" s="77"/>
      <c r="L602" s="77"/>
    </row>
    <row r="603" spans="1:12">
      <c r="A603" s="77"/>
      <c r="B603" s="77"/>
      <c r="C603" s="77"/>
      <c r="D603" s="77"/>
      <c r="E603" s="97"/>
      <c r="F603" s="77"/>
      <c r="G603" s="77"/>
      <c r="H603" s="77"/>
      <c r="I603" s="77"/>
      <c r="J603" s="77"/>
      <c r="K603" s="77"/>
      <c r="L603" s="77"/>
    </row>
    <row r="604" spans="1:12">
      <c r="A604" s="77"/>
      <c r="B604" s="77"/>
      <c r="C604" s="77"/>
      <c r="D604" s="77"/>
      <c r="E604" s="97"/>
      <c r="F604" s="77"/>
      <c r="G604" s="77"/>
      <c r="H604" s="77"/>
      <c r="I604" s="77"/>
      <c r="J604" s="77"/>
      <c r="K604" s="77"/>
      <c r="L604" s="77"/>
    </row>
    <row r="605" spans="1:12">
      <c r="A605" s="77"/>
      <c r="B605" s="77"/>
      <c r="C605" s="77"/>
      <c r="D605" s="77"/>
      <c r="E605" s="97"/>
      <c r="F605" s="77"/>
      <c r="G605" s="77"/>
      <c r="H605" s="77"/>
      <c r="I605" s="77"/>
      <c r="J605" s="77"/>
      <c r="K605" s="77"/>
      <c r="L605" s="77"/>
    </row>
    <row r="606" spans="1:12">
      <c r="A606" s="77"/>
      <c r="B606" s="77"/>
      <c r="C606" s="77"/>
      <c r="D606" s="77"/>
      <c r="E606" s="97"/>
      <c r="F606" s="77"/>
      <c r="G606" s="77"/>
      <c r="H606" s="77"/>
      <c r="I606" s="77"/>
      <c r="J606" s="77"/>
      <c r="K606" s="77"/>
      <c r="L606" s="77"/>
    </row>
    <row r="607" spans="1:12">
      <c r="A607" s="77"/>
      <c r="B607" s="77"/>
      <c r="C607" s="77"/>
      <c r="D607" s="77"/>
      <c r="E607" s="97"/>
      <c r="F607" s="77"/>
      <c r="G607" s="77"/>
      <c r="H607" s="77"/>
      <c r="I607" s="77"/>
      <c r="J607" s="77"/>
      <c r="K607" s="77"/>
      <c r="L607" s="77"/>
    </row>
    <row r="608" spans="1:12">
      <c r="A608" s="77"/>
      <c r="B608" s="77"/>
      <c r="C608" s="77"/>
      <c r="D608" s="77"/>
      <c r="E608" s="97"/>
      <c r="F608" s="77"/>
      <c r="G608" s="77"/>
      <c r="H608" s="77"/>
      <c r="I608" s="77"/>
      <c r="J608" s="77"/>
      <c r="K608" s="77"/>
      <c r="L608" s="77"/>
    </row>
    <row r="609" spans="1:12">
      <c r="A609" s="77"/>
      <c r="B609" s="77"/>
      <c r="C609" s="77"/>
      <c r="D609" s="77"/>
      <c r="E609" s="97"/>
      <c r="F609" s="77"/>
      <c r="G609" s="77"/>
      <c r="H609" s="77"/>
      <c r="I609" s="77"/>
      <c r="J609" s="77"/>
      <c r="K609" s="77"/>
      <c r="L609" s="77"/>
    </row>
    <row r="610" spans="1:12">
      <c r="A610" s="77"/>
      <c r="B610" s="77"/>
      <c r="C610" s="77"/>
      <c r="D610" s="77"/>
      <c r="E610" s="97"/>
      <c r="F610" s="77"/>
      <c r="G610" s="77"/>
      <c r="H610" s="77"/>
      <c r="I610" s="77"/>
      <c r="J610" s="77"/>
      <c r="K610" s="77"/>
      <c r="L610" s="77"/>
    </row>
    <row r="611" spans="1:12">
      <c r="A611" s="77"/>
      <c r="B611" s="77"/>
      <c r="C611" s="77"/>
      <c r="D611" s="77"/>
      <c r="E611" s="97"/>
      <c r="F611" s="77"/>
      <c r="G611" s="77"/>
      <c r="H611" s="77"/>
      <c r="I611" s="77"/>
      <c r="J611" s="77"/>
      <c r="K611" s="77"/>
      <c r="L611" s="77"/>
    </row>
    <row r="612" spans="1:12">
      <c r="A612" s="77"/>
      <c r="B612" s="77"/>
      <c r="C612" s="77"/>
      <c r="D612" s="77"/>
      <c r="E612" s="97"/>
      <c r="F612" s="77"/>
      <c r="G612" s="77"/>
      <c r="H612" s="77"/>
      <c r="I612" s="77"/>
      <c r="J612" s="77"/>
      <c r="K612" s="77"/>
      <c r="L612" s="77"/>
    </row>
    <row r="613" spans="1:12">
      <c r="A613" s="77"/>
      <c r="B613" s="77"/>
      <c r="C613" s="77"/>
      <c r="D613" s="77"/>
      <c r="E613" s="97"/>
      <c r="F613" s="77"/>
      <c r="G613" s="77"/>
      <c r="H613" s="77"/>
      <c r="I613" s="77"/>
      <c r="J613" s="77"/>
      <c r="K613" s="77"/>
      <c r="L613" s="77"/>
    </row>
    <row r="614" spans="1:12">
      <c r="A614" s="77"/>
      <c r="B614" s="77"/>
      <c r="C614" s="77"/>
      <c r="D614" s="77"/>
      <c r="E614" s="97"/>
      <c r="F614" s="77"/>
      <c r="G614" s="77"/>
      <c r="H614" s="77"/>
      <c r="I614" s="77"/>
      <c r="J614" s="77"/>
      <c r="K614" s="77"/>
      <c r="L614" s="77"/>
    </row>
    <row r="615" spans="1:12">
      <c r="A615" s="77"/>
      <c r="B615" s="77"/>
      <c r="C615" s="77"/>
      <c r="D615" s="77"/>
      <c r="E615" s="97"/>
      <c r="F615" s="77"/>
      <c r="G615" s="77"/>
      <c r="H615" s="77"/>
      <c r="I615" s="77"/>
      <c r="J615" s="77"/>
      <c r="K615" s="77"/>
      <c r="L615" s="77"/>
    </row>
    <row r="616" spans="1:12">
      <c r="A616" s="77"/>
      <c r="B616" s="77"/>
      <c r="C616" s="77"/>
      <c r="D616" s="77"/>
      <c r="E616" s="97"/>
      <c r="F616" s="77"/>
      <c r="G616" s="77"/>
      <c r="H616" s="77"/>
      <c r="I616" s="77"/>
      <c r="J616" s="77"/>
      <c r="K616" s="77"/>
      <c r="L616" s="77"/>
    </row>
    <row r="617" spans="1:12">
      <c r="A617" s="77"/>
      <c r="B617" s="77"/>
      <c r="C617" s="77"/>
      <c r="D617" s="77"/>
      <c r="E617" s="97"/>
      <c r="F617" s="77"/>
      <c r="G617" s="77"/>
      <c r="H617" s="77"/>
      <c r="I617" s="77"/>
      <c r="J617" s="77"/>
      <c r="K617" s="77"/>
      <c r="L617" s="77"/>
    </row>
    <row r="618" spans="1:12">
      <c r="A618" s="77"/>
      <c r="B618" s="77"/>
      <c r="C618" s="77"/>
      <c r="D618" s="77"/>
      <c r="E618" s="97"/>
      <c r="F618" s="77"/>
      <c r="G618" s="77"/>
      <c r="H618" s="77"/>
      <c r="I618" s="77"/>
      <c r="J618" s="77"/>
      <c r="K618" s="77"/>
      <c r="L618" s="77"/>
    </row>
    <row r="619" spans="1:12">
      <c r="A619" s="77"/>
      <c r="B619" s="77"/>
      <c r="C619" s="77"/>
      <c r="D619" s="77"/>
      <c r="E619" s="97"/>
      <c r="F619" s="77"/>
      <c r="G619" s="77"/>
      <c r="H619" s="77"/>
      <c r="I619" s="77"/>
      <c r="J619" s="77"/>
      <c r="K619" s="77"/>
      <c r="L619" s="77"/>
    </row>
    <row r="620" spans="1:12">
      <c r="A620" s="77"/>
      <c r="B620" s="77"/>
      <c r="C620" s="77"/>
      <c r="D620" s="77"/>
      <c r="E620" s="97"/>
      <c r="F620" s="77"/>
      <c r="G620" s="77"/>
      <c r="H620" s="77"/>
      <c r="I620" s="77"/>
      <c r="J620" s="77"/>
      <c r="K620" s="77"/>
      <c r="L620" s="77"/>
    </row>
    <row r="621" spans="1:12">
      <c r="A621" s="77"/>
      <c r="B621" s="77"/>
      <c r="C621" s="77"/>
      <c r="D621" s="77"/>
      <c r="E621" s="97"/>
      <c r="F621" s="77"/>
      <c r="G621" s="77"/>
      <c r="H621" s="77"/>
      <c r="I621" s="77"/>
      <c r="J621" s="77"/>
      <c r="K621" s="77"/>
      <c r="L621" s="77"/>
    </row>
    <row r="622" spans="1:12">
      <c r="A622" s="77"/>
      <c r="B622" s="77"/>
      <c r="C622" s="77"/>
      <c r="D622" s="77"/>
      <c r="E622" s="97"/>
      <c r="F622" s="77"/>
      <c r="G622" s="77"/>
      <c r="H622" s="77"/>
      <c r="I622" s="77"/>
      <c r="J622" s="77"/>
      <c r="K622" s="77"/>
      <c r="L622" s="77"/>
    </row>
    <row r="623" spans="1:12">
      <c r="A623" s="77"/>
      <c r="B623" s="77"/>
      <c r="C623" s="77"/>
      <c r="D623" s="77"/>
      <c r="E623" s="97"/>
      <c r="F623" s="77"/>
      <c r="G623" s="77"/>
      <c r="H623" s="77"/>
      <c r="I623" s="77"/>
      <c r="J623" s="77"/>
      <c r="K623" s="77"/>
      <c r="L623" s="77"/>
    </row>
    <row r="624" spans="1:12">
      <c r="A624" s="77"/>
      <c r="B624" s="77"/>
      <c r="C624" s="77"/>
      <c r="D624" s="77"/>
      <c r="E624" s="97"/>
      <c r="F624" s="77"/>
      <c r="G624" s="77"/>
      <c r="H624" s="77"/>
      <c r="I624" s="77"/>
      <c r="J624" s="77"/>
      <c r="K624" s="77"/>
      <c r="L624" s="77"/>
    </row>
    <row r="625" spans="1:12">
      <c r="A625" s="77"/>
      <c r="B625" s="77"/>
      <c r="C625" s="77"/>
      <c r="D625" s="77"/>
      <c r="E625" s="97"/>
      <c r="F625" s="77"/>
      <c r="G625" s="77"/>
      <c r="H625" s="77"/>
      <c r="I625" s="77"/>
      <c r="J625" s="77"/>
      <c r="K625" s="77"/>
      <c r="L625" s="77"/>
    </row>
    <row r="626" spans="1:12">
      <c r="A626" s="77"/>
      <c r="B626" s="77"/>
      <c r="C626" s="77"/>
      <c r="D626" s="77"/>
      <c r="E626" s="97"/>
      <c r="F626" s="77"/>
      <c r="G626" s="77"/>
      <c r="H626" s="77"/>
      <c r="I626" s="77"/>
      <c r="J626" s="77"/>
      <c r="K626" s="77"/>
      <c r="L626" s="77"/>
    </row>
    <row r="627" spans="1:12">
      <c r="A627" s="77"/>
      <c r="B627" s="77"/>
      <c r="C627" s="77"/>
      <c r="D627" s="77"/>
      <c r="E627" s="97"/>
      <c r="F627" s="77"/>
      <c r="G627" s="77"/>
      <c r="H627" s="77"/>
      <c r="I627" s="77"/>
      <c r="J627" s="77"/>
      <c r="K627" s="77"/>
      <c r="L627" s="77"/>
    </row>
    <row r="628" spans="1:12">
      <c r="A628" s="77"/>
      <c r="B628" s="77"/>
      <c r="C628" s="77"/>
      <c r="D628" s="77"/>
      <c r="E628" s="97"/>
      <c r="F628" s="77"/>
      <c r="G628" s="77"/>
      <c r="H628" s="77"/>
      <c r="I628" s="77"/>
      <c r="J628" s="77"/>
      <c r="K628" s="77"/>
      <c r="L628" s="77"/>
    </row>
    <row r="629" spans="1:12">
      <c r="A629" s="77"/>
      <c r="B629" s="77"/>
      <c r="C629" s="77"/>
      <c r="D629" s="77"/>
      <c r="E629" s="97"/>
      <c r="F629" s="77"/>
      <c r="G629" s="77"/>
      <c r="H629" s="77"/>
      <c r="I629" s="77"/>
      <c r="J629" s="77"/>
      <c r="K629" s="77"/>
      <c r="L629" s="77"/>
    </row>
    <row r="630" spans="1:12">
      <c r="A630" s="77"/>
      <c r="B630" s="77"/>
      <c r="C630" s="77"/>
      <c r="D630" s="77"/>
      <c r="E630" s="97"/>
      <c r="F630" s="77"/>
      <c r="G630" s="77"/>
      <c r="H630" s="77"/>
      <c r="I630" s="77"/>
      <c r="J630" s="77"/>
      <c r="K630" s="77"/>
      <c r="L630" s="77"/>
    </row>
    <row r="631" spans="1:12">
      <c r="A631" s="77"/>
      <c r="B631" s="77"/>
      <c r="C631" s="77"/>
      <c r="D631" s="77"/>
      <c r="E631" s="97"/>
      <c r="F631" s="77"/>
      <c r="G631" s="77"/>
      <c r="H631" s="77"/>
      <c r="I631" s="77"/>
      <c r="J631" s="77"/>
      <c r="K631" s="77"/>
      <c r="L631" s="77"/>
    </row>
    <row r="632" spans="1:12">
      <c r="A632" s="77"/>
      <c r="B632" s="77"/>
      <c r="C632" s="77"/>
      <c r="D632" s="77"/>
      <c r="E632" s="97"/>
      <c r="F632" s="77"/>
      <c r="G632" s="77"/>
      <c r="H632" s="77"/>
      <c r="I632" s="77"/>
      <c r="J632" s="77"/>
      <c r="K632" s="77"/>
      <c r="L632" s="77"/>
    </row>
    <row r="633" spans="1:12">
      <c r="A633" s="77"/>
      <c r="B633" s="77"/>
      <c r="C633" s="77"/>
      <c r="D633" s="77"/>
      <c r="E633" s="97"/>
      <c r="F633" s="77"/>
      <c r="G633" s="77"/>
      <c r="H633" s="77"/>
      <c r="I633" s="77"/>
      <c r="J633" s="77"/>
      <c r="K633" s="77"/>
      <c r="L633" s="77"/>
    </row>
    <row r="634" spans="1:12">
      <c r="A634" s="77"/>
      <c r="B634" s="77"/>
      <c r="C634" s="77"/>
      <c r="D634" s="77"/>
      <c r="E634" s="97"/>
      <c r="F634" s="77"/>
      <c r="G634" s="77"/>
      <c r="H634" s="77"/>
      <c r="I634" s="77"/>
      <c r="J634" s="77"/>
      <c r="K634" s="77"/>
      <c r="L634" s="77"/>
    </row>
    <row r="635" spans="1:12">
      <c r="A635" s="77"/>
      <c r="B635" s="77"/>
      <c r="C635" s="77"/>
      <c r="D635" s="77"/>
      <c r="E635" s="97"/>
      <c r="F635" s="77"/>
      <c r="G635" s="77"/>
      <c r="H635" s="77"/>
      <c r="I635" s="77"/>
      <c r="J635" s="77"/>
      <c r="K635" s="77"/>
      <c r="L635" s="77"/>
    </row>
    <row r="636" spans="1:12">
      <c r="A636" s="77"/>
      <c r="B636" s="77"/>
      <c r="C636" s="77"/>
      <c r="D636" s="77"/>
      <c r="E636" s="97"/>
      <c r="F636" s="77"/>
      <c r="G636" s="77"/>
      <c r="H636" s="77"/>
      <c r="I636" s="77"/>
      <c r="J636" s="77"/>
      <c r="K636" s="77"/>
      <c r="L636" s="77"/>
    </row>
    <row r="637" spans="1:12">
      <c r="A637" s="77"/>
      <c r="B637" s="77"/>
      <c r="C637" s="77"/>
      <c r="D637" s="77"/>
      <c r="E637" s="97"/>
      <c r="F637" s="77"/>
      <c r="G637" s="77"/>
      <c r="H637" s="77"/>
      <c r="I637" s="77"/>
      <c r="J637" s="77"/>
      <c r="K637" s="77"/>
      <c r="L637" s="77"/>
    </row>
    <row r="638" spans="1:12">
      <c r="A638" s="77"/>
      <c r="B638" s="77"/>
      <c r="C638" s="77"/>
      <c r="D638" s="77"/>
      <c r="E638" s="97"/>
      <c r="F638" s="77"/>
      <c r="G638" s="77"/>
      <c r="H638" s="77"/>
      <c r="I638" s="77"/>
      <c r="J638" s="77"/>
      <c r="K638" s="77"/>
      <c r="L638" s="77"/>
    </row>
    <row r="639" spans="1:12">
      <c r="A639" s="77"/>
      <c r="B639" s="77"/>
      <c r="C639" s="77"/>
      <c r="D639" s="77"/>
      <c r="E639" s="97"/>
      <c r="F639" s="77"/>
      <c r="G639" s="77"/>
      <c r="H639" s="77"/>
      <c r="I639" s="77"/>
      <c r="J639" s="77"/>
      <c r="K639" s="77"/>
      <c r="L639" s="77"/>
    </row>
    <row r="640" spans="1:12">
      <c r="A640" s="77"/>
      <c r="B640" s="77"/>
      <c r="C640" s="77"/>
      <c r="D640" s="77"/>
      <c r="E640" s="97"/>
      <c r="F640" s="77"/>
      <c r="G640" s="77"/>
      <c r="H640" s="77"/>
      <c r="I640" s="77"/>
      <c r="J640" s="77"/>
      <c r="K640" s="77"/>
      <c r="L640" s="77"/>
    </row>
    <row r="641" spans="1:12">
      <c r="A641" s="77"/>
      <c r="B641" s="77"/>
      <c r="C641" s="77"/>
      <c r="D641" s="77"/>
      <c r="E641" s="97"/>
      <c r="F641" s="77"/>
      <c r="G641" s="77"/>
      <c r="H641" s="77"/>
      <c r="I641" s="77"/>
      <c r="J641" s="77"/>
      <c r="K641" s="77"/>
      <c r="L641" s="77"/>
    </row>
    <row r="642" spans="1:12">
      <c r="A642" s="77"/>
      <c r="B642" s="77"/>
      <c r="C642" s="77"/>
      <c r="D642" s="77"/>
      <c r="E642" s="97"/>
      <c r="F642" s="77"/>
      <c r="G642" s="77"/>
      <c r="H642" s="77"/>
      <c r="I642" s="77"/>
      <c r="J642" s="77"/>
      <c r="K642" s="77"/>
      <c r="L642" s="77"/>
    </row>
    <row r="643" spans="1:12">
      <c r="A643" s="77"/>
      <c r="B643" s="77"/>
      <c r="C643" s="77"/>
      <c r="D643" s="77"/>
      <c r="E643" s="97"/>
      <c r="F643" s="77"/>
      <c r="G643" s="77"/>
      <c r="H643" s="77"/>
      <c r="I643" s="77"/>
      <c r="J643" s="77"/>
      <c r="K643" s="77"/>
      <c r="L643" s="77"/>
    </row>
    <row r="644" spans="1:12">
      <c r="A644" s="77"/>
      <c r="B644" s="77"/>
      <c r="C644" s="77"/>
      <c r="D644" s="77"/>
      <c r="E644" s="97"/>
      <c r="F644" s="77"/>
      <c r="G644" s="77"/>
      <c r="H644" s="77"/>
      <c r="I644" s="77"/>
      <c r="J644" s="77"/>
      <c r="K644" s="77"/>
      <c r="L644" s="77"/>
    </row>
    <row r="645" spans="1:12">
      <c r="A645" s="77"/>
      <c r="B645" s="77"/>
      <c r="C645" s="77"/>
      <c r="D645" s="77"/>
      <c r="E645" s="97"/>
      <c r="F645" s="77"/>
      <c r="G645" s="77"/>
      <c r="H645" s="77"/>
      <c r="I645" s="77"/>
      <c r="J645" s="77"/>
      <c r="K645" s="77"/>
      <c r="L645" s="77"/>
    </row>
    <row r="646" spans="1:12">
      <c r="A646" s="77"/>
      <c r="B646" s="77"/>
      <c r="C646" s="77"/>
      <c r="D646" s="77"/>
      <c r="E646" s="97"/>
      <c r="F646" s="77"/>
      <c r="G646" s="77"/>
      <c r="H646" s="77"/>
      <c r="I646" s="77"/>
      <c r="J646" s="77"/>
      <c r="K646" s="77"/>
      <c r="L646" s="77"/>
    </row>
    <row r="647" spans="1:12">
      <c r="A647" s="77"/>
      <c r="B647" s="77"/>
      <c r="C647" s="77"/>
      <c r="D647" s="77"/>
      <c r="E647" s="97"/>
      <c r="F647" s="77"/>
      <c r="G647" s="77"/>
      <c r="H647" s="77"/>
      <c r="I647" s="77"/>
      <c r="J647" s="77"/>
      <c r="K647" s="77"/>
      <c r="L647" s="77"/>
    </row>
    <row r="648" spans="1:12">
      <c r="A648" s="77"/>
      <c r="B648" s="77"/>
      <c r="C648" s="77"/>
      <c r="D648" s="77"/>
      <c r="E648" s="97"/>
      <c r="F648" s="77"/>
      <c r="G648" s="77"/>
      <c r="H648" s="77"/>
      <c r="I648" s="77"/>
      <c r="J648" s="77"/>
      <c r="K648" s="77"/>
      <c r="L648" s="77"/>
    </row>
    <row r="649" spans="1:12">
      <c r="A649" s="77"/>
      <c r="B649" s="77"/>
      <c r="C649" s="77"/>
      <c r="D649" s="77"/>
      <c r="E649" s="97"/>
      <c r="F649" s="77"/>
      <c r="G649" s="77"/>
      <c r="H649" s="77"/>
      <c r="I649" s="77"/>
      <c r="J649" s="77"/>
      <c r="K649" s="77"/>
      <c r="L649" s="77"/>
    </row>
    <row r="650" spans="1:12">
      <c r="A650" s="77"/>
      <c r="B650" s="77"/>
      <c r="C650" s="77"/>
      <c r="D650" s="77"/>
      <c r="E650" s="97"/>
      <c r="F650" s="77"/>
      <c r="G650" s="77"/>
      <c r="H650" s="77"/>
      <c r="I650" s="77"/>
      <c r="J650" s="77"/>
      <c r="K650" s="77"/>
      <c r="L650" s="77"/>
    </row>
    <row r="651" spans="1:12">
      <c r="A651" s="77"/>
      <c r="B651" s="77"/>
      <c r="C651" s="77"/>
      <c r="D651" s="77"/>
      <c r="E651" s="97"/>
      <c r="F651" s="77"/>
      <c r="G651" s="77"/>
      <c r="H651" s="77"/>
      <c r="I651" s="77"/>
      <c r="J651" s="77"/>
      <c r="K651" s="77"/>
      <c r="L651" s="77"/>
    </row>
    <row r="652" spans="1:12">
      <c r="A652" s="77"/>
      <c r="B652" s="77"/>
      <c r="C652" s="77"/>
      <c r="D652" s="77"/>
      <c r="E652" s="97"/>
      <c r="F652" s="77"/>
      <c r="G652" s="77"/>
      <c r="H652" s="77"/>
      <c r="I652" s="77"/>
      <c r="J652" s="77"/>
      <c r="K652" s="77"/>
      <c r="L652" s="77"/>
    </row>
    <row r="653" spans="1:12">
      <c r="A653" s="77"/>
      <c r="B653" s="77"/>
      <c r="C653" s="77"/>
      <c r="D653" s="77"/>
      <c r="E653" s="97"/>
      <c r="F653" s="77"/>
      <c r="G653" s="77"/>
      <c r="H653" s="77"/>
      <c r="I653" s="77"/>
      <c r="J653" s="77"/>
      <c r="K653" s="77"/>
      <c r="L653" s="77"/>
    </row>
    <row r="654" spans="1:12">
      <c r="A654" s="77"/>
      <c r="B654" s="77"/>
      <c r="C654" s="77"/>
      <c r="D654" s="77"/>
      <c r="E654" s="97"/>
      <c r="F654" s="77"/>
      <c r="G654" s="77"/>
      <c r="H654" s="77"/>
      <c r="I654" s="77"/>
      <c r="J654" s="77"/>
      <c r="K654" s="77"/>
      <c r="L654" s="77"/>
    </row>
    <row r="655" spans="1:12">
      <c r="A655" s="77"/>
      <c r="B655" s="77"/>
      <c r="C655" s="77"/>
      <c r="D655" s="77"/>
      <c r="E655" s="97"/>
      <c r="F655" s="77"/>
      <c r="G655" s="77"/>
      <c r="H655" s="77"/>
      <c r="I655" s="77"/>
      <c r="J655" s="77"/>
      <c r="K655" s="77"/>
      <c r="L655" s="77"/>
    </row>
    <row r="656" spans="1:12">
      <c r="A656" s="77"/>
      <c r="B656" s="77"/>
      <c r="C656" s="77"/>
      <c r="D656" s="77"/>
      <c r="E656" s="97"/>
      <c r="F656" s="77"/>
      <c r="G656" s="77"/>
      <c r="H656" s="77"/>
      <c r="I656" s="77"/>
      <c r="J656" s="77"/>
      <c r="K656" s="77"/>
      <c r="L656" s="77"/>
    </row>
    <row r="657" spans="1:12">
      <c r="A657" s="77"/>
      <c r="B657" s="77"/>
      <c r="C657" s="77"/>
      <c r="D657" s="77"/>
      <c r="E657" s="97"/>
      <c r="F657" s="77"/>
      <c r="G657" s="77"/>
      <c r="H657" s="77"/>
      <c r="I657" s="77"/>
      <c r="J657" s="77"/>
      <c r="K657" s="77"/>
      <c r="L657" s="77"/>
    </row>
    <row r="658" spans="1:12">
      <c r="A658" s="77"/>
      <c r="B658" s="77"/>
      <c r="C658" s="77"/>
      <c r="D658" s="77"/>
      <c r="E658" s="97"/>
      <c r="F658" s="77"/>
      <c r="G658" s="77"/>
      <c r="H658" s="77"/>
      <c r="I658" s="77"/>
      <c r="J658" s="77"/>
      <c r="K658" s="77"/>
      <c r="L658" s="77"/>
    </row>
    <row r="659" spans="1:12">
      <c r="A659" s="77"/>
      <c r="B659" s="77"/>
      <c r="C659" s="77"/>
      <c r="D659" s="77"/>
      <c r="E659" s="97"/>
      <c r="F659" s="77"/>
      <c r="G659" s="77"/>
      <c r="H659" s="77"/>
      <c r="I659" s="77"/>
      <c r="J659" s="77"/>
      <c r="K659" s="77"/>
      <c r="L659" s="77"/>
    </row>
    <row r="660" spans="1:12">
      <c r="A660" s="77"/>
      <c r="B660" s="77"/>
      <c r="C660" s="77"/>
      <c r="D660" s="77"/>
      <c r="E660" s="97"/>
      <c r="F660" s="77"/>
      <c r="G660" s="77"/>
      <c r="H660" s="77"/>
      <c r="I660" s="77"/>
      <c r="J660" s="77"/>
      <c r="K660" s="77"/>
      <c r="L660" s="77"/>
    </row>
    <row r="661" spans="1:12">
      <c r="A661" s="77"/>
      <c r="B661" s="77"/>
      <c r="C661" s="77"/>
      <c r="D661" s="77"/>
      <c r="E661" s="97"/>
      <c r="F661" s="77"/>
      <c r="G661" s="77"/>
      <c r="H661" s="77"/>
      <c r="I661" s="77"/>
      <c r="J661" s="77"/>
      <c r="K661" s="77"/>
      <c r="L661" s="77"/>
    </row>
    <row r="662" spans="1:12">
      <c r="A662" s="77"/>
      <c r="B662" s="77"/>
      <c r="C662" s="77"/>
      <c r="D662" s="77"/>
      <c r="E662" s="97"/>
      <c r="F662" s="77"/>
      <c r="G662" s="77"/>
      <c r="H662" s="77"/>
      <c r="I662" s="77"/>
      <c r="J662" s="77"/>
      <c r="K662" s="77"/>
      <c r="L662" s="77"/>
    </row>
    <row r="663" spans="1:12">
      <c r="A663" s="77"/>
      <c r="B663" s="77"/>
      <c r="C663" s="77"/>
      <c r="D663" s="77"/>
      <c r="E663" s="97"/>
      <c r="F663" s="77"/>
      <c r="G663" s="77"/>
      <c r="H663" s="77"/>
      <c r="I663" s="77"/>
      <c r="J663" s="77"/>
      <c r="K663" s="77"/>
      <c r="L663" s="77"/>
    </row>
    <row r="664" spans="1:12">
      <c r="A664" s="77"/>
      <c r="B664" s="77"/>
      <c r="C664" s="77"/>
      <c r="D664" s="77"/>
      <c r="E664" s="97"/>
      <c r="F664" s="77"/>
      <c r="G664" s="77"/>
      <c r="H664" s="77"/>
      <c r="I664" s="77"/>
      <c r="J664" s="77"/>
      <c r="K664" s="77"/>
      <c r="L664" s="77"/>
    </row>
    <row r="665" spans="1:12">
      <c r="A665" s="77"/>
      <c r="B665" s="77"/>
      <c r="C665" s="77"/>
      <c r="D665" s="77"/>
      <c r="E665" s="97"/>
      <c r="F665" s="77"/>
      <c r="G665" s="77"/>
      <c r="H665" s="77"/>
      <c r="I665" s="77"/>
      <c r="J665" s="77"/>
      <c r="K665" s="77"/>
      <c r="L665" s="77"/>
    </row>
    <row r="666" spans="1:12">
      <c r="A666" s="77"/>
      <c r="B666" s="77"/>
      <c r="C666" s="77"/>
      <c r="D666" s="77"/>
      <c r="E666" s="97"/>
      <c r="F666" s="77"/>
      <c r="G666" s="77"/>
      <c r="H666" s="77"/>
      <c r="I666" s="77"/>
      <c r="J666" s="77"/>
      <c r="K666" s="77"/>
      <c r="L666" s="77"/>
    </row>
    <row r="667" spans="1:12">
      <c r="A667" s="77"/>
      <c r="B667" s="77"/>
      <c r="C667" s="77"/>
      <c r="D667" s="77"/>
      <c r="E667" s="97"/>
      <c r="F667" s="77"/>
      <c r="G667" s="77"/>
      <c r="H667" s="77"/>
      <c r="I667" s="77"/>
      <c r="J667" s="77"/>
      <c r="K667" s="77"/>
      <c r="L667" s="77"/>
    </row>
    <row r="668" spans="1:12">
      <c r="A668" s="77"/>
      <c r="B668" s="77"/>
      <c r="C668" s="77"/>
      <c r="D668" s="77"/>
      <c r="E668" s="97"/>
      <c r="F668" s="77"/>
      <c r="G668" s="77"/>
      <c r="H668" s="77"/>
      <c r="I668" s="77"/>
      <c r="J668" s="77"/>
      <c r="K668" s="77"/>
      <c r="L668" s="77"/>
    </row>
    <row r="669" spans="1:12">
      <c r="A669" s="77"/>
      <c r="B669" s="77"/>
      <c r="C669" s="77"/>
      <c r="D669" s="77"/>
      <c r="E669" s="97"/>
      <c r="F669" s="77"/>
      <c r="G669" s="77"/>
      <c r="H669" s="77"/>
      <c r="I669" s="77"/>
      <c r="J669" s="77"/>
      <c r="K669" s="77"/>
      <c r="L669" s="77"/>
    </row>
    <row r="670" spans="1:12">
      <c r="A670" s="77"/>
      <c r="B670" s="77"/>
      <c r="C670" s="77"/>
      <c r="D670" s="77"/>
      <c r="E670" s="97"/>
      <c r="F670" s="77"/>
      <c r="G670" s="77"/>
      <c r="H670" s="77"/>
      <c r="I670" s="77"/>
      <c r="J670" s="77"/>
      <c r="K670" s="77"/>
      <c r="L670" s="77"/>
    </row>
    <row r="671" spans="1:12">
      <c r="A671" s="77"/>
      <c r="B671" s="77"/>
      <c r="C671" s="77"/>
      <c r="D671" s="77"/>
      <c r="E671" s="97"/>
      <c r="F671" s="77"/>
      <c r="G671" s="77"/>
      <c r="H671" s="77"/>
      <c r="I671" s="77"/>
      <c r="J671" s="77"/>
      <c r="K671" s="77"/>
      <c r="L671" s="77"/>
    </row>
    <row r="672" spans="1:12">
      <c r="A672" s="77"/>
      <c r="B672" s="77"/>
      <c r="C672" s="77"/>
      <c r="D672" s="77"/>
      <c r="E672" s="97"/>
      <c r="F672" s="77"/>
      <c r="G672" s="77"/>
      <c r="H672" s="77"/>
      <c r="I672" s="77"/>
      <c r="J672" s="77"/>
      <c r="K672" s="77"/>
      <c r="L672" s="77"/>
    </row>
    <row r="673" spans="1:12">
      <c r="A673" s="77"/>
      <c r="B673" s="77"/>
      <c r="C673" s="77"/>
      <c r="D673" s="77"/>
      <c r="E673" s="97"/>
      <c r="F673" s="77"/>
      <c r="G673" s="77"/>
      <c r="H673" s="77"/>
      <c r="I673" s="77"/>
      <c r="J673" s="77"/>
      <c r="K673" s="77"/>
      <c r="L673" s="77"/>
    </row>
    <row r="674" spans="1:12">
      <c r="A674" s="77"/>
      <c r="B674" s="77"/>
      <c r="C674" s="77"/>
      <c r="D674" s="77"/>
      <c r="E674" s="97"/>
      <c r="F674" s="77"/>
      <c r="G674" s="77"/>
      <c r="H674" s="77"/>
      <c r="I674" s="77"/>
      <c r="J674" s="77"/>
      <c r="K674" s="77"/>
      <c r="L674" s="77"/>
    </row>
    <row r="675" spans="1:12">
      <c r="A675" s="77"/>
      <c r="B675" s="77"/>
      <c r="C675" s="77"/>
      <c r="D675" s="77"/>
      <c r="E675" s="97"/>
      <c r="F675" s="77"/>
      <c r="G675" s="77"/>
      <c r="H675" s="77"/>
      <c r="I675" s="77"/>
      <c r="J675" s="77"/>
      <c r="K675" s="77"/>
      <c r="L675" s="77"/>
    </row>
    <row r="676" spans="1:12">
      <c r="A676" s="77"/>
      <c r="B676" s="77"/>
      <c r="C676" s="77"/>
      <c r="D676" s="77"/>
      <c r="E676" s="97"/>
      <c r="F676" s="77"/>
      <c r="G676" s="77"/>
      <c r="H676" s="77"/>
      <c r="I676" s="77"/>
      <c r="J676" s="77"/>
      <c r="K676" s="77"/>
      <c r="L676" s="77"/>
    </row>
    <row r="677" spans="1:12">
      <c r="A677" s="77"/>
      <c r="B677" s="77"/>
      <c r="C677" s="77"/>
      <c r="D677" s="77"/>
      <c r="E677" s="97"/>
      <c r="F677" s="77"/>
      <c r="G677" s="77"/>
      <c r="H677" s="77"/>
      <c r="I677" s="77"/>
      <c r="J677" s="77"/>
      <c r="K677" s="77"/>
      <c r="L677" s="77"/>
    </row>
    <row r="678" spans="1:12">
      <c r="A678" s="77"/>
      <c r="B678" s="77"/>
      <c r="C678" s="77"/>
      <c r="D678" s="77"/>
      <c r="E678" s="97"/>
      <c r="F678" s="77"/>
      <c r="G678" s="77"/>
      <c r="H678" s="77"/>
      <c r="I678" s="77"/>
      <c r="J678" s="77"/>
      <c r="K678" s="77"/>
      <c r="L678" s="77"/>
    </row>
    <row r="679" spans="1:12">
      <c r="A679" s="77"/>
      <c r="B679" s="77"/>
      <c r="C679" s="77"/>
      <c r="D679" s="77"/>
      <c r="E679" s="97"/>
      <c r="F679" s="77"/>
      <c r="G679" s="77"/>
      <c r="H679" s="77"/>
      <c r="I679" s="77"/>
      <c r="J679" s="77"/>
      <c r="K679" s="77"/>
      <c r="L679" s="77"/>
    </row>
    <row r="680" spans="1:12">
      <c r="A680" s="77"/>
      <c r="B680" s="77"/>
      <c r="C680" s="77"/>
      <c r="D680" s="77"/>
      <c r="E680" s="97"/>
      <c r="F680" s="77"/>
      <c r="G680" s="77"/>
      <c r="H680" s="77"/>
      <c r="I680" s="77"/>
      <c r="J680" s="77"/>
      <c r="K680" s="77"/>
      <c r="L680" s="77"/>
    </row>
    <row r="681" spans="1:12">
      <c r="A681" s="77"/>
      <c r="B681" s="77"/>
      <c r="C681" s="77"/>
      <c r="D681" s="77"/>
      <c r="E681" s="97"/>
      <c r="F681" s="77"/>
      <c r="G681" s="77"/>
      <c r="H681" s="77"/>
      <c r="I681" s="77"/>
      <c r="J681" s="77"/>
      <c r="K681" s="77"/>
      <c r="L681" s="77"/>
    </row>
    <row r="682" spans="1:12">
      <c r="A682" s="77"/>
      <c r="B682" s="77"/>
      <c r="C682" s="77"/>
      <c r="D682" s="77"/>
      <c r="E682" s="97"/>
      <c r="F682" s="77"/>
      <c r="G682" s="77"/>
      <c r="H682" s="77"/>
      <c r="I682" s="77"/>
      <c r="J682" s="77"/>
      <c r="K682" s="77"/>
      <c r="L682" s="77"/>
    </row>
    <row r="683" spans="1:12">
      <c r="A683" s="77"/>
      <c r="B683" s="77"/>
      <c r="C683" s="77"/>
      <c r="D683" s="77"/>
      <c r="E683" s="97"/>
      <c r="F683" s="77"/>
      <c r="G683" s="77"/>
      <c r="H683" s="77"/>
      <c r="I683" s="77"/>
      <c r="J683" s="77"/>
      <c r="K683" s="77"/>
      <c r="L683" s="77"/>
    </row>
    <row r="684" spans="1:12">
      <c r="A684" s="77"/>
      <c r="B684" s="77"/>
      <c r="C684" s="77"/>
      <c r="D684" s="77"/>
      <c r="E684" s="97"/>
      <c r="F684" s="77"/>
      <c r="G684" s="77"/>
      <c r="H684" s="77"/>
      <c r="I684" s="77"/>
      <c r="J684" s="77"/>
      <c r="K684" s="77"/>
      <c r="L684" s="77"/>
    </row>
    <row r="685" spans="1:12">
      <c r="A685" s="77"/>
      <c r="B685" s="77"/>
      <c r="C685" s="77"/>
      <c r="D685" s="77"/>
      <c r="E685" s="97"/>
      <c r="F685" s="77"/>
      <c r="G685" s="77"/>
      <c r="H685" s="77"/>
      <c r="I685" s="77"/>
      <c r="J685" s="77"/>
      <c r="K685" s="77"/>
      <c r="L685" s="77"/>
    </row>
    <row r="686" spans="1:12">
      <c r="A686" s="77"/>
      <c r="B686" s="77"/>
      <c r="C686" s="77"/>
      <c r="D686" s="77"/>
      <c r="E686" s="97"/>
      <c r="F686" s="77"/>
      <c r="G686" s="77"/>
      <c r="H686" s="77"/>
      <c r="I686" s="77"/>
      <c r="J686" s="77"/>
      <c r="K686" s="77"/>
      <c r="L686" s="77"/>
    </row>
    <row r="687" spans="1:12">
      <c r="A687" s="77"/>
      <c r="B687" s="77"/>
      <c r="C687" s="77"/>
      <c r="D687" s="77"/>
      <c r="E687" s="97"/>
      <c r="F687" s="77"/>
      <c r="G687" s="77"/>
      <c r="H687" s="77"/>
      <c r="I687" s="77"/>
      <c r="J687" s="77"/>
      <c r="K687" s="77"/>
      <c r="L687" s="77"/>
    </row>
    <row r="688" spans="1:12">
      <c r="A688" s="77"/>
      <c r="B688" s="77"/>
      <c r="C688" s="77"/>
      <c r="D688" s="77"/>
      <c r="E688" s="97"/>
      <c r="F688" s="77"/>
      <c r="G688" s="77"/>
      <c r="H688" s="77"/>
      <c r="I688" s="77"/>
      <c r="J688" s="77"/>
      <c r="K688" s="77"/>
      <c r="L688" s="77"/>
    </row>
    <row r="689" spans="1:12">
      <c r="A689" s="77"/>
      <c r="B689" s="77"/>
      <c r="C689" s="77"/>
      <c r="D689" s="77"/>
      <c r="E689" s="97"/>
      <c r="F689" s="77"/>
      <c r="G689" s="77"/>
      <c r="H689" s="77"/>
      <c r="I689" s="77"/>
      <c r="J689" s="77"/>
      <c r="K689" s="77"/>
      <c r="L689" s="77"/>
    </row>
    <row r="690" spans="1:12">
      <c r="A690" s="77"/>
      <c r="B690" s="77"/>
      <c r="C690" s="77"/>
      <c r="D690" s="77"/>
      <c r="E690" s="97"/>
      <c r="F690" s="77"/>
      <c r="G690" s="77"/>
      <c r="H690" s="77"/>
      <c r="I690" s="77"/>
      <c r="J690" s="77"/>
      <c r="K690" s="77"/>
      <c r="L690" s="77"/>
    </row>
    <row r="691" spans="1:12">
      <c r="A691" s="77"/>
      <c r="B691" s="77"/>
      <c r="C691" s="77"/>
      <c r="D691" s="77"/>
      <c r="E691" s="97"/>
      <c r="F691" s="77"/>
      <c r="G691" s="77"/>
      <c r="H691" s="77"/>
      <c r="I691" s="77"/>
      <c r="J691" s="77"/>
      <c r="K691" s="77"/>
      <c r="L691" s="77"/>
    </row>
    <row r="692" spans="1:12">
      <c r="A692" s="77"/>
      <c r="B692" s="77"/>
      <c r="C692" s="77"/>
      <c r="D692" s="77"/>
      <c r="E692" s="97"/>
      <c r="F692" s="77"/>
      <c r="G692" s="77"/>
      <c r="H692" s="77"/>
      <c r="I692" s="77"/>
      <c r="J692" s="77"/>
      <c r="K692" s="77"/>
      <c r="L692" s="77"/>
    </row>
    <row r="693" spans="1:12">
      <c r="A693" s="77"/>
      <c r="B693" s="77"/>
      <c r="C693" s="77"/>
      <c r="D693" s="77"/>
      <c r="E693" s="97"/>
      <c r="F693" s="77"/>
      <c r="G693" s="77"/>
      <c r="H693" s="77"/>
      <c r="I693" s="77"/>
      <c r="J693" s="77"/>
      <c r="K693" s="77"/>
      <c r="L693" s="77"/>
    </row>
    <row r="694" spans="1:12">
      <c r="A694" s="77"/>
      <c r="B694" s="77"/>
      <c r="C694" s="77"/>
      <c r="D694" s="77"/>
      <c r="E694" s="97"/>
      <c r="F694" s="77"/>
      <c r="G694" s="77"/>
      <c r="H694" s="77"/>
      <c r="I694" s="77"/>
      <c r="J694" s="77"/>
      <c r="K694" s="77"/>
      <c r="L694" s="77"/>
    </row>
    <row r="695" spans="1:12">
      <c r="A695" s="77"/>
      <c r="B695" s="77"/>
      <c r="C695" s="77"/>
      <c r="D695" s="77"/>
      <c r="E695" s="97"/>
      <c r="F695" s="77"/>
      <c r="G695" s="77"/>
      <c r="H695" s="77"/>
      <c r="I695" s="77"/>
      <c r="J695" s="77"/>
      <c r="K695" s="77"/>
      <c r="L695" s="77"/>
    </row>
    <row r="696" spans="1:12">
      <c r="A696" s="77"/>
      <c r="B696" s="77"/>
      <c r="C696" s="77"/>
      <c r="D696" s="77"/>
      <c r="E696" s="97"/>
      <c r="F696" s="77"/>
      <c r="G696" s="77"/>
      <c r="H696" s="77"/>
      <c r="I696" s="77"/>
      <c r="J696" s="77"/>
      <c r="K696" s="77"/>
      <c r="L696" s="77"/>
    </row>
    <row r="697" spans="1:12">
      <c r="A697" s="77"/>
      <c r="B697" s="77"/>
      <c r="C697" s="77"/>
      <c r="D697" s="77"/>
      <c r="E697" s="97"/>
      <c r="F697" s="77"/>
      <c r="G697" s="77"/>
      <c r="H697" s="77"/>
      <c r="I697" s="77"/>
      <c r="J697" s="77"/>
      <c r="K697" s="77"/>
      <c r="L697" s="77"/>
    </row>
    <row r="698" spans="1:12">
      <c r="A698" s="77"/>
      <c r="B698" s="77"/>
      <c r="C698" s="77"/>
      <c r="D698" s="77"/>
      <c r="E698" s="97"/>
      <c r="F698" s="77"/>
      <c r="G698" s="77"/>
      <c r="H698" s="77"/>
      <c r="I698" s="77"/>
      <c r="J698" s="77"/>
      <c r="K698" s="77"/>
      <c r="L698" s="77"/>
    </row>
    <row r="699" spans="1:12">
      <c r="A699" s="77"/>
      <c r="B699" s="77"/>
      <c r="C699" s="77"/>
      <c r="D699" s="77"/>
      <c r="E699" s="97"/>
      <c r="F699" s="77"/>
      <c r="G699" s="77"/>
      <c r="H699" s="77"/>
      <c r="I699" s="77"/>
      <c r="J699" s="77"/>
      <c r="K699" s="77"/>
      <c r="L699" s="77"/>
    </row>
    <row r="700" spans="1:12">
      <c r="A700" s="77"/>
      <c r="B700" s="77"/>
      <c r="C700" s="77"/>
      <c r="D700" s="77"/>
      <c r="E700" s="97"/>
      <c r="F700" s="77"/>
      <c r="G700" s="77"/>
      <c r="H700" s="77"/>
      <c r="I700" s="77"/>
      <c r="J700" s="77"/>
      <c r="K700" s="77"/>
      <c r="L700" s="77"/>
    </row>
    <row r="701" spans="1:12">
      <c r="A701" s="77"/>
      <c r="B701" s="77"/>
      <c r="C701" s="77"/>
      <c r="D701" s="77"/>
      <c r="E701" s="97"/>
      <c r="F701" s="77"/>
      <c r="G701" s="77"/>
      <c r="H701" s="77"/>
      <c r="I701" s="77"/>
      <c r="J701" s="77"/>
      <c r="K701" s="77"/>
      <c r="L701" s="77"/>
    </row>
    <row r="702" spans="1:12">
      <c r="A702" s="77"/>
      <c r="B702" s="77"/>
      <c r="C702" s="77"/>
      <c r="D702" s="77"/>
      <c r="E702" s="97"/>
      <c r="F702" s="77"/>
      <c r="G702" s="77"/>
      <c r="H702" s="77"/>
      <c r="I702" s="77"/>
      <c r="J702" s="77"/>
      <c r="K702" s="77"/>
      <c r="L702" s="77"/>
    </row>
    <row r="703" spans="1:12">
      <c r="A703" s="77"/>
      <c r="B703" s="77"/>
      <c r="C703" s="77"/>
      <c r="D703" s="77"/>
      <c r="E703" s="97"/>
      <c r="F703" s="77"/>
      <c r="G703" s="77"/>
      <c r="H703" s="77"/>
      <c r="I703" s="77"/>
      <c r="J703" s="77"/>
      <c r="K703" s="77"/>
      <c r="L703" s="77"/>
    </row>
    <row r="704" spans="1:12">
      <c r="A704" s="77"/>
      <c r="B704" s="77"/>
      <c r="C704" s="77"/>
      <c r="D704" s="77"/>
      <c r="E704" s="97"/>
      <c r="F704" s="77"/>
      <c r="G704" s="77"/>
      <c r="H704" s="77"/>
      <c r="I704" s="77"/>
      <c r="J704" s="77"/>
      <c r="K704" s="77"/>
      <c r="L704" s="77"/>
    </row>
    <row r="705" spans="1:12">
      <c r="A705" s="77"/>
      <c r="B705" s="77"/>
      <c r="C705" s="77"/>
      <c r="D705" s="77"/>
      <c r="E705" s="97"/>
      <c r="F705" s="77"/>
      <c r="G705" s="77"/>
      <c r="H705" s="77"/>
      <c r="I705" s="77"/>
      <c r="J705" s="77"/>
      <c r="K705" s="77"/>
      <c r="L705" s="77"/>
    </row>
    <row r="706" spans="1:12">
      <c r="A706" s="77"/>
      <c r="B706" s="77"/>
      <c r="C706" s="77"/>
      <c r="D706" s="77"/>
      <c r="E706" s="97"/>
      <c r="F706" s="77"/>
      <c r="G706" s="77"/>
      <c r="H706" s="77"/>
      <c r="I706" s="77"/>
      <c r="J706" s="77"/>
      <c r="K706" s="77"/>
      <c r="L706" s="77"/>
    </row>
    <row r="707" spans="1:12">
      <c r="A707" s="77"/>
      <c r="B707" s="77"/>
      <c r="C707" s="77"/>
      <c r="D707" s="77"/>
      <c r="E707" s="97"/>
      <c r="F707" s="77"/>
      <c r="G707" s="77"/>
      <c r="H707" s="77"/>
      <c r="I707" s="77"/>
      <c r="J707" s="77"/>
      <c r="K707" s="77"/>
      <c r="L707" s="77"/>
    </row>
    <row r="708" spans="1:12">
      <c r="A708" s="77"/>
      <c r="B708" s="77"/>
      <c r="C708" s="77"/>
      <c r="D708" s="77"/>
      <c r="E708" s="97"/>
      <c r="F708" s="77"/>
      <c r="G708" s="77"/>
      <c r="H708" s="77"/>
      <c r="I708" s="77"/>
      <c r="J708" s="77"/>
      <c r="K708" s="77"/>
      <c r="L708" s="77"/>
    </row>
    <row r="709" spans="1:12">
      <c r="A709" s="77"/>
      <c r="B709" s="77"/>
      <c r="C709" s="77"/>
      <c r="D709" s="77"/>
      <c r="E709" s="97"/>
      <c r="F709" s="77"/>
      <c r="G709" s="77"/>
      <c r="H709" s="77"/>
      <c r="I709" s="77"/>
      <c r="J709" s="77"/>
      <c r="K709" s="77"/>
      <c r="L709" s="77"/>
    </row>
    <row r="710" spans="1:12">
      <c r="A710" s="77"/>
      <c r="B710" s="77"/>
      <c r="C710" s="77"/>
      <c r="D710" s="77"/>
      <c r="E710" s="97"/>
      <c r="F710" s="77"/>
      <c r="G710" s="77"/>
      <c r="H710" s="77"/>
      <c r="I710" s="77"/>
      <c r="J710" s="77"/>
      <c r="K710" s="77"/>
      <c r="L710" s="77"/>
    </row>
    <row r="711" spans="1:12">
      <c r="A711" s="77"/>
      <c r="B711" s="77"/>
      <c r="C711" s="77"/>
      <c r="D711" s="77"/>
      <c r="E711" s="97"/>
      <c r="F711" s="77"/>
      <c r="G711" s="77"/>
      <c r="H711" s="77"/>
      <c r="I711" s="77"/>
      <c r="J711" s="77"/>
      <c r="K711" s="77"/>
      <c r="L711" s="77"/>
    </row>
    <row r="712" spans="1:12">
      <c r="A712" s="77"/>
      <c r="B712" s="77"/>
      <c r="C712" s="77"/>
      <c r="D712" s="77"/>
      <c r="E712" s="97"/>
      <c r="F712" s="77"/>
      <c r="G712" s="77"/>
      <c r="H712" s="77"/>
      <c r="I712" s="77"/>
      <c r="J712" s="77"/>
      <c r="K712" s="77"/>
      <c r="L712" s="77"/>
    </row>
    <row r="713" spans="1:12">
      <c r="A713" s="77"/>
      <c r="B713" s="77"/>
      <c r="C713" s="77"/>
      <c r="D713" s="77"/>
      <c r="E713" s="97"/>
      <c r="F713" s="77"/>
      <c r="G713" s="77"/>
      <c r="H713" s="77"/>
      <c r="I713" s="77"/>
      <c r="J713" s="77"/>
      <c r="K713" s="77"/>
      <c r="L713" s="77"/>
    </row>
    <row r="714" spans="1:12">
      <c r="A714" s="77"/>
      <c r="B714" s="77"/>
      <c r="C714" s="77"/>
      <c r="D714" s="77"/>
      <c r="E714" s="97"/>
      <c r="F714" s="77"/>
      <c r="G714" s="77"/>
      <c r="H714" s="77"/>
      <c r="I714" s="77"/>
      <c r="J714" s="77"/>
      <c r="K714" s="77"/>
      <c r="L714" s="77"/>
    </row>
    <row r="715" spans="1:12">
      <c r="A715" s="77"/>
      <c r="B715" s="77"/>
      <c r="C715" s="77"/>
      <c r="D715" s="77"/>
      <c r="E715" s="97"/>
      <c r="F715" s="77"/>
      <c r="G715" s="77"/>
      <c r="H715" s="77"/>
      <c r="I715" s="77"/>
      <c r="J715" s="77"/>
      <c r="K715" s="77"/>
      <c r="L715" s="77"/>
    </row>
    <row r="716" spans="1:12">
      <c r="A716" s="77"/>
      <c r="B716" s="77"/>
      <c r="C716" s="77"/>
      <c r="D716" s="77"/>
      <c r="E716" s="97"/>
      <c r="F716" s="77"/>
      <c r="G716" s="77"/>
      <c r="H716" s="77"/>
      <c r="I716" s="77"/>
      <c r="J716" s="77"/>
      <c r="K716" s="77"/>
      <c r="L716" s="77"/>
    </row>
    <row r="717" spans="1:12">
      <c r="A717" s="77"/>
      <c r="B717" s="77"/>
      <c r="C717" s="77"/>
      <c r="D717" s="77"/>
      <c r="E717" s="97"/>
      <c r="F717" s="77"/>
      <c r="G717" s="77"/>
      <c r="H717" s="77"/>
      <c r="I717" s="77"/>
      <c r="J717" s="77"/>
      <c r="K717" s="77"/>
      <c r="L717" s="77"/>
    </row>
    <row r="718" spans="1:12">
      <c r="A718" s="77"/>
      <c r="B718" s="77"/>
      <c r="C718" s="77"/>
      <c r="D718" s="77"/>
      <c r="E718" s="97"/>
      <c r="F718" s="77"/>
      <c r="G718" s="77"/>
      <c r="H718" s="77"/>
      <c r="I718" s="77"/>
      <c r="J718" s="77"/>
      <c r="K718" s="77"/>
      <c r="L718" s="77"/>
    </row>
    <row r="719" spans="1:12">
      <c r="A719" s="77"/>
      <c r="B719" s="77"/>
      <c r="C719" s="77"/>
      <c r="D719" s="77"/>
      <c r="E719" s="97"/>
      <c r="F719" s="77"/>
      <c r="G719" s="77"/>
      <c r="H719" s="77"/>
      <c r="I719" s="77"/>
      <c r="J719" s="77"/>
      <c r="K719" s="77"/>
      <c r="L719" s="77"/>
    </row>
    <row r="720" spans="1:12">
      <c r="A720" s="77"/>
      <c r="B720" s="77"/>
      <c r="C720" s="77"/>
      <c r="D720" s="77"/>
      <c r="E720" s="97"/>
      <c r="F720" s="77"/>
      <c r="G720" s="77"/>
      <c r="H720" s="77"/>
      <c r="I720" s="77"/>
      <c r="J720" s="77"/>
      <c r="K720" s="77"/>
      <c r="L720" s="77"/>
    </row>
    <row r="721" spans="1:12">
      <c r="A721" s="77"/>
      <c r="B721" s="77"/>
      <c r="C721" s="77"/>
      <c r="D721" s="77"/>
      <c r="E721" s="97"/>
      <c r="F721" s="77"/>
      <c r="G721" s="77"/>
      <c r="H721" s="77"/>
      <c r="I721" s="77"/>
      <c r="J721" s="77"/>
      <c r="K721" s="77"/>
      <c r="L721" s="77"/>
    </row>
    <row r="722" spans="1:12">
      <c r="A722" s="77"/>
      <c r="B722" s="77"/>
      <c r="C722" s="77"/>
      <c r="D722" s="77"/>
      <c r="E722" s="97"/>
      <c r="F722" s="77"/>
      <c r="G722" s="77"/>
      <c r="H722" s="77"/>
      <c r="I722" s="77"/>
      <c r="J722" s="77"/>
      <c r="K722" s="77"/>
      <c r="L722" s="77"/>
    </row>
    <row r="723" spans="1:12">
      <c r="A723" s="77"/>
      <c r="B723" s="77"/>
      <c r="C723" s="77"/>
      <c r="D723" s="77"/>
      <c r="E723" s="97"/>
      <c r="F723" s="77"/>
      <c r="G723" s="77"/>
      <c r="H723" s="77"/>
      <c r="I723" s="77"/>
      <c r="J723" s="77"/>
      <c r="K723" s="77"/>
      <c r="L723" s="77"/>
    </row>
    <row r="724" spans="1:12">
      <c r="A724" s="77"/>
      <c r="B724" s="77"/>
      <c r="C724" s="77"/>
      <c r="D724" s="77"/>
      <c r="E724" s="97"/>
      <c r="F724" s="77"/>
      <c r="G724" s="77"/>
      <c r="H724" s="77"/>
      <c r="I724" s="77"/>
      <c r="J724" s="77"/>
      <c r="K724" s="77"/>
      <c r="L724" s="77"/>
    </row>
    <row r="725" spans="1:12">
      <c r="A725" s="77"/>
      <c r="B725" s="77"/>
      <c r="C725" s="77"/>
      <c r="D725" s="77"/>
      <c r="E725" s="97"/>
      <c r="F725" s="77"/>
      <c r="G725" s="77"/>
      <c r="H725" s="77"/>
      <c r="I725" s="77"/>
      <c r="J725" s="77"/>
      <c r="K725" s="77"/>
      <c r="L725" s="77"/>
    </row>
    <row r="726" spans="1:12">
      <c r="A726" s="77"/>
      <c r="B726" s="77"/>
      <c r="C726" s="77"/>
      <c r="D726" s="77"/>
      <c r="E726" s="97"/>
      <c r="F726" s="77"/>
      <c r="G726" s="77"/>
      <c r="H726" s="77"/>
      <c r="I726" s="77"/>
      <c r="J726" s="77"/>
      <c r="K726" s="77"/>
      <c r="L726" s="77"/>
    </row>
    <row r="727" spans="1:12">
      <c r="A727" s="77"/>
      <c r="B727" s="77"/>
      <c r="C727" s="77"/>
      <c r="D727" s="77"/>
      <c r="E727" s="97"/>
      <c r="F727" s="77"/>
      <c r="G727" s="77"/>
      <c r="H727" s="77"/>
      <c r="I727" s="77"/>
      <c r="J727" s="77"/>
      <c r="K727" s="77"/>
      <c r="L727" s="77"/>
    </row>
    <row r="728" spans="1:12">
      <c r="A728" s="77"/>
      <c r="B728" s="77"/>
      <c r="C728" s="77"/>
      <c r="D728" s="77"/>
      <c r="E728" s="97"/>
      <c r="F728" s="77"/>
      <c r="G728" s="77"/>
      <c r="H728" s="77"/>
      <c r="I728" s="77"/>
      <c r="J728" s="77"/>
      <c r="K728" s="77"/>
      <c r="L728" s="77"/>
    </row>
    <row r="729" spans="1:12">
      <c r="A729" s="77"/>
      <c r="B729" s="77"/>
      <c r="C729" s="77"/>
      <c r="D729" s="77"/>
      <c r="E729" s="97"/>
      <c r="F729" s="77"/>
      <c r="G729" s="77"/>
      <c r="H729" s="77"/>
      <c r="I729" s="77"/>
      <c r="J729" s="77"/>
      <c r="K729" s="77"/>
      <c r="L729" s="77"/>
    </row>
    <row r="730" spans="1:12">
      <c r="A730" s="77"/>
      <c r="B730" s="77"/>
      <c r="C730" s="77"/>
      <c r="D730" s="77"/>
      <c r="E730" s="97"/>
      <c r="F730" s="77"/>
      <c r="G730" s="77"/>
      <c r="H730" s="77"/>
      <c r="I730" s="77"/>
      <c r="J730" s="77"/>
      <c r="K730" s="77"/>
      <c r="L730" s="77"/>
    </row>
    <row r="731" spans="1:12">
      <c r="A731" s="77"/>
      <c r="B731" s="77"/>
      <c r="C731" s="77"/>
      <c r="D731" s="77"/>
      <c r="E731" s="97"/>
      <c r="F731" s="77"/>
      <c r="G731" s="77"/>
      <c r="H731" s="77"/>
      <c r="I731" s="77"/>
      <c r="J731" s="77"/>
      <c r="K731" s="77"/>
      <c r="L731" s="77"/>
    </row>
    <row r="732" spans="1:12">
      <c r="A732" s="77"/>
      <c r="B732" s="77"/>
      <c r="C732" s="77"/>
      <c r="D732" s="77"/>
      <c r="E732" s="97"/>
      <c r="F732" s="77"/>
      <c r="G732" s="77"/>
      <c r="H732" s="77"/>
      <c r="I732" s="77"/>
      <c r="J732" s="77"/>
      <c r="K732" s="77"/>
      <c r="L732" s="77"/>
    </row>
    <row r="733" spans="1:12">
      <c r="A733" s="77"/>
      <c r="B733" s="77"/>
      <c r="C733" s="77"/>
      <c r="D733" s="77"/>
      <c r="E733" s="97"/>
      <c r="F733" s="77"/>
      <c r="G733" s="77"/>
      <c r="H733" s="77"/>
      <c r="I733" s="77"/>
      <c r="J733" s="77"/>
      <c r="K733" s="77"/>
      <c r="L733" s="77"/>
    </row>
    <row r="734" spans="1:12">
      <c r="A734" s="77"/>
      <c r="B734" s="77"/>
      <c r="C734" s="77"/>
      <c r="D734" s="77"/>
      <c r="E734" s="97"/>
      <c r="F734" s="77"/>
      <c r="G734" s="77"/>
      <c r="H734" s="77"/>
      <c r="I734" s="77"/>
      <c r="J734" s="77"/>
      <c r="K734" s="77"/>
      <c r="L734" s="77"/>
    </row>
    <row r="735" spans="1:12">
      <c r="A735" s="77"/>
      <c r="B735" s="77"/>
      <c r="C735" s="77"/>
      <c r="D735" s="77"/>
      <c r="E735" s="97"/>
      <c r="F735" s="77"/>
      <c r="G735" s="77"/>
      <c r="H735" s="77"/>
      <c r="I735" s="77"/>
      <c r="J735" s="77"/>
      <c r="K735" s="77"/>
      <c r="L735" s="77"/>
    </row>
    <row r="736" spans="1:12">
      <c r="A736" s="77"/>
      <c r="B736" s="77"/>
      <c r="C736" s="77"/>
      <c r="D736" s="77"/>
      <c r="E736" s="97"/>
      <c r="F736" s="77"/>
      <c r="G736" s="77"/>
      <c r="H736" s="77"/>
      <c r="I736" s="77"/>
      <c r="J736" s="77"/>
      <c r="K736" s="77"/>
      <c r="L736" s="77"/>
    </row>
    <row r="737" spans="1:12">
      <c r="A737" s="77"/>
      <c r="B737" s="77"/>
      <c r="C737" s="77"/>
      <c r="D737" s="77"/>
      <c r="E737" s="97"/>
      <c r="F737" s="77"/>
      <c r="G737" s="77"/>
      <c r="H737" s="77"/>
      <c r="I737" s="77"/>
      <c r="J737" s="77"/>
      <c r="K737" s="77"/>
      <c r="L737" s="77"/>
    </row>
    <row r="738" spans="1:12">
      <c r="A738" s="77"/>
      <c r="B738" s="77"/>
      <c r="C738" s="77"/>
      <c r="D738" s="77"/>
      <c r="E738" s="97"/>
      <c r="F738" s="77"/>
      <c r="G738" s="77"/>
      <c r="H738" s="77"/>
      <c r="I738" s="77"/>
      <c r="J738" s="77"/>
      <c r="K738" s="77"/>
      <c r="L738" s="77"/>
    </row>
    <row r="739" spans="1:12">
      <c r="A739" s="77"/>
      <c r="B739" s="77"/>
      <c r="C739" s="77"/>
      <c r="D739" s="77"/>
      <c r="E739" s="97"/>
      <c r="F739" s="77"/>
      <c r="G739" s="77"/>
      <c r="H739" s="77"/>
      <c r="I739" s="77"/>
      <c r="J739" s="77"/>
      <c r="K739" s="77"/>
      <c r="L739" s="77"/>
    </row>
    <row r="740" spans="1:12">
      <c r="A740" s="77"/>
      <c r="B740" s="77"/>
      <c r="C740" s="77"/>
      <c r="D740" s="77"/>
      <c r="E740" s="97"/>
      <c r="F740" s="77"/>
      <c r="G740" s="77"/>
      <c r="H740" s="77"/>
      <c r="I740" s="77"/>
      <c r="J740" s="77"/>
      <c r="K740" s="77"/>
      <c r="L740" s="77"/>
    </row>
    <row r="741" spans="1:12">
      <c r="A741" s="77"/>
      <c r="B741" s="77"/>
      <c r="C741" s="77"/>
      <c r="D741" s="77"/>
      <c r="E741" s="97"/>
      <c r="F741" s="77"/>
      <c r="G741" s="77"/>
      <c r="H741" s="77"/>
      <c r="I741" s="77"/>
      <c r="J741" s="77"/>
      <c r="K741" s="77"/>
      <c r="L741" s="77"/>
    </row>
    <row r="742" spans="1:12">
      <c r="A742" s="77"/>
      <c r="B742" s="77"/>
      <c r="C742" s="77"/>
      <c r="D742" s="77"/>
      <c r="E742" s="97"/>
      <c r="F742" s="77"/>
      <c r="G742" s="77"/>
      <c r="H742" s="77"/>
      <c r="I742" s="77"/>
      <c r="J742" s="77"/>
      <c r="K742" s="77"/>
      <c r="L742" s="77"/>
    </row>
    <row r="743" spans="1:12">
      <c r="A743" s="77"/>
      <c r="B743" s="77"/>
      <c r="C743" s="77"/>
      <c r="D743" s="77"/>
      <c r="E743" s="97"/>
      <c r="F743" s="77"/>
      <c r="G743" s="77"/>
      <c r="H743" s="77"/>
      <c r="I743" s="77"/>
      <c r="J743" s="77"/>
      <c r="K743" s="77"/>
      <c r="L743" s="77"/>
    </row>
    <row r="744" spans="1:12">
      <c r="A744" s="77"/>
      <c r="B744" s="77"/>
      <c r="C744" s="77"/>
      <c r="D744" s="77"/>
      <c r="E744" s="97"/>
      <c r="F744" s="77"/>
      <c r="G744" s="77"/>
      <c r="H744" s="77"/>
      <c r="I744" s="77"/>
      <c r="J744" s="77"/>
      <c r="K744" s="77"/>
      <c r="L744" s="77"/>
    </row>
    <row r="745" spans="1:12">
      <c r="A745" s="77"/>
      <c r="B745" s="77"/>
      <c r="C745" s="77"/>
      <c r="D745" s="77"/>
      <c r="E745" s="97"/>
      <c r="F745" s="77"/>
      <c r="G745" s="77"/>
      <c r="H745" s="77"/>
      <c r="I745" s="77"/>
      <c r="J745" s="77"/>
      <c r="K745" s="77"/>
      <c r="L745" s="77"/>
    </row>
    <row r="746" spans="1:12">
      <c r="A746" s="77"/>
      <c r="B746" s="77"/>
      <c r="C746" s="77"/>
      <c r="D746" s="77"/>
      <c r="E746" s="97"/>
      <c r="F746" s="77"/>
      <c r="G746" s="77"/>
      <c r="H746" s="77"/>
      <c r="I746" s="77"/>
      <c r="J746" s="77"/>
      <c r="K746" s="77"/>
      <c r="L746" s="77"/>
    </row>
    <row r="747" spans="1:12">
      <c r="A747" s="77"/>
      <c r="B747" s="77"/>
      <c r="C747" s="77"/>
      <c r="D747" s="77"/>
      <c r="E747" s="97"/>
      <c r="F747" s="77"/>
      <c r="G747" s="77"/>
      <c r="H747" s="77"/>
      <c r="I747" s="77"/>
      <c r="J747" s="77"/>
      <c r="K747" s="77"/>
      <c r="L747" s="77"/>
    </row>
    <row r="748" spans="1:12">
      <c r="A748" s="77"/>
      <c r="B748" s="77"/>
      <c r="C748" s="77"/>
      <c r="D748" s="77"/>
      <c r="E748" s="97"/>
      <c r="F748" s="77"/>
      <c r="G748" s="77"/>
      <c r="H748" s="77"/>
      <c r="I748" s="77"/>
      <c r="J748" s="77"/>
      <c r="K748" s="77"/>
      <c r="L748" s="77"/>
    </row>
    <row r="749" spans="1:12">
      <c r="A749" s="77"/>
      <c r="B749" s="77"/>
      <c r="C749" s="77"/>
      <c r="D749" s="77"/>
      <c r="E749" s="97"/>
      <c r="F749" s="77"/>
      <c r="G749" s="77"/>
      <c r="H749" s="77"/>
      <c r="I749" s="77"/>
      <c r="J749" s="77"/>
      <c r="K749" s="77"/>
      <c r="L749" s="77"/>
    </row>
    <row r="750" spans="1:12">
      <c r="A750" s="77"/>
      <c r="B750" s="77"/>
      <c r="C750" s="77"/>
      <c r="D750" s="77"/>
      <c r="E750" s="97"/>
      <c r="F750" s="77"/>
      <c r="G750" s="77"/>
      <c r="H750" s="77"/>
      <c r="I750" s="77"/>
      <c r="J750" s="77"/>
      <c r="K750" s="77"/>
      <c r="L750" s="77"/>
    </row>
    <row r="751" spans="1:12">
      <c r="A751" s="77"/>
      <c r="B751" s="77"/>
      <c r="C751" s="77"/>
      <c r="D751" s="77"/>
      <c r="E751" s="97"/>
      <c r="F751" s="77"/>
      <c r="G751" s="77"/>
      <c r="H751" s="77"/>
      <c r="I751" s="77"/>
      <c r="J751" s="77"/>
      <c r="K751" s="77"/>
      <c r="L751" s="77"/>
    </row>
    <row r="752" spans="1:12">
      <c r="A752" s="77"/>
      <c r="B752" s="77"/>
      <c r="C752" s="77"/>
      <c r="D752" s="77"/>
      <c r="E752" s="97"/>
      <c r="F752" s="77"/>
      <c r="G752" s="77"/>
      <c r="H752" s="77"/>
      <c r="I752" s="77"/>
      <c r="J752" s="77"/>
      <c r="K752" s="77"/>
      <c r="L752" s="77"/>
    </row>
    <row r="753" spans="1:12">
      <c r="A753" s="77"/>
      <c r="B753" s="77"/>
      <c r="C753" s="77"/>
      <c r="D753" s="77"/>
      <c r="E753" s="97"/>
      <c r="F753" s="77"/>
      <c r="G753" s="77"/>
      <c r="H753" s="77"/>
      <c r="I753" s="77"/>
      <c r="J753" s="77"/>
      <c r="K753" s="77"/>
      <c r="L753" s="77"/>
    </row>
    <row r="754" spans="1:12">
      <c r="A754" s="77"/>
      <c r="B754" s="77"/>
      <c r="C754" s="77"/>
      <c r="D754" s="77"/>
      <c r="E754" s="97"/>
      <c r="F754" s="77"/>
      <c r="G754" s="77"/>
      <c r="H754" s="77"/>
      <c r="I754" s="77"/>
      <c r="J754" s="77"/>
      <c r="K754" s="77"/>
      <c r="L754" s="77"/>
    </row>
    <row r="755" spans="1:12">
      <c r="A755" s="77"/>
      <c r="B755" s="77"/>
      <c r="C755" s="77"/>
      <c r="D755" s="77"/>
      <c r="E755" s="97"/>
      <c r="F755" s="77"/>
      <c r="G755" s="77"/>
      <c r="H755" s="77"/>
      <c r="I755" s="77"/>
      <c r="J755" s="77"/>
      <c r="K755" s="77"/>
      <c r="L755" s="77"/>
    </row>
    <row r="756" spans="1:12">
      <c r="A756" s="77"/>
      <c r="B756" s="77"/>
      <c r="C756" s="77"/>
      <c r="D756" s="77"/>
      <c r="E756" s="97"/>
      <c r="F756" s="77"/>
      <c r="G756" s="77"/>
      <c r="H756" s="77"/>
      <c r="I756" s="77"/>
      <c r="J756" s="77"/>
      <c r="K756" s="77"/>
      <c r="L756" s="77"/>
    </row>
    <row r="757" spans="1:12">
      <c r="A757" s="77"/>
      <c r="B757" s="77"/>
      <c r="C757" s="77"/>
      <c r="D757" s="77"/>
      <c r="E757" s="97"/>
      <c r="F757" s="77"/>
      <c r="G757" s="77"/>
      <c r="H757" s="77"/>
      <c r="I757" s="77"/>
      <c r="J757" s="77"/>
      <c r="K757" s="77"/>
      <c r="L757" s="77"/>
    </row>
    <row r="758" spans="1:12">
      <c r="A758" s="77"/>
      <c r="B758" s="77"/>
      <c r="C758" s="77"/>
      <c r="D758" s="77"/>
      <c r="E758" s="97"/>
      <c r="F758" s="77"/>
      <c r="G758" s="77"/>
      <c r="H758" s="77"/>
      <c r="I758" s="77"/>
      <c r="J758" s="77"/>
      <c r="K758" s="77"/>
      <c r="L758" s="77"/>
    </row>
    <row r="759" spans="1:12">
      <c r="A759" s="77"/>
      <c r="B759" s="77"/>
      <c r="C759" s="77"/>
      <c r="D759" s="77"/>
      <c r="E759" s="97"/>
      <c r="F759" s="77"/>
      <c r="G759" s="77"/>
      <c r="H759" s="77"/>
      <c r="I759" s="77"/>
      <c r="J759" s="77"/>
      <c r="K759" s="77"/>
      <c r="L759" s="77"/>
    </row>
    <row r="760" spans="1:12">
      <c r="A760" s="77"/>
      <c r="B760" s="77"/>
      <c r="C760" s="77"/>
      <c r="D760" s="77"/>
      <c r="E760" s="97"/>
      <c r="F760" s="77"/>
      <c r="G760" s="77"/>
      <c r="H760" s="77"/>
      <c r="I760" s="77"/>
      <c r="J760" s="77"/>
      <c r="K760" s="77"/>
      <c r="L760" s="77"/>
    </row>
    <row r="761" spans="1:12">
      <c r="A761" s="77"/>
      <c r="B761" s="77"/>
      <c r="C761" s="77"/>
      <c r="D761" s="77"/>
      <c r="E761" s="97"/>
      <c r="F761" s="77"/>
      <c r="G761" s="77"/>
      <c r="H761" s="77"/>
      <c r="I761" s="77"/>
      <c r="J761" s="77"/>
      <c r="K761" s="77"/>
      <c r="L761" s="77"/>
    </row>
    <row r="762" spans="1:12">
      <c r="A762" s="77"/>
      <c r="B762" s="77"/>
      <c r="C762" s="77"/>
      <c r="D762" s="77"/>
      <c r="E762" s="97"/>
      <c r="F762" s="77"/>
      <c r="G762" s="77"/>
      <c r="H762" s="77"/>
      <c r="I762" s="77"/>
      <c r="J762" s="77"/>
      <c r="K762" s="77"/>
      <c r="L762" s="77"/>
    </row>
    <row r="763" spans="1:12">
      <c r="A763" s="77"/>
      <c r="B763" s="77"/>
      <c r="C763" s="77"/>
      <c r="D763" s="77"/>
      <c r="E763" s="97"/>
      <c r="F763" s="77"/>
      <c r="G763" s="77"/>
      <c r="H763" s="77"/>
      <c r="I763" s="77"/>
      <c r="J763" s="77"/>
      <c r="K763" s="77"/>
      <c r="L763" s="77"/>
    </row>
    <row r="764" spans="1:12">
      <c r="A764" s="77"/>
      <c r="B764" s="77"/>
      <c r="C764" s="77"/>
      <c r="D764" s="77"/>
      <c r="E764" s="97"/>
      <c r="F764" s="77"/>
      <c r="G764" s="77"/>
      <c r="H764" s="77"/>
      <c r="I764" s="77"/>
      <c r="J764" s="77"/>
      <c r="K764" s="77"/>
      <c r="L764" s="77"/>
    </row>
    <row r="765" spans="1:12">
      <c r="A765" s="77"/>
      <c r="B765" s="77"/>
      <c r="C765" s="77"/>
      <c r="D765" s="77"/>
      <c r="E765" s="97"/>
      <c r="F765" s="77"/>
      <c r="G765" s="77"/>
      <c r="H765" s="77"/>
      <c r="I765" s="77"/>
      <c r="J765" s="77"/>
      <c r="K765" s="77"/>
      <c r="L765" s="77"/>
    </row>
    <row r="766" spans="1:12">
      <c r="A766" s="77"/>
      <c r="B766" s="77"/>
      <c r="C766" s="77"/>
      <c r="D766" s="77"/>
      <c r="E766" s="97"/>
      <c r="F766" s="77"/>
      <c r="G766" s="77"/>
      <c r="H766" s="77"/>
      <c r="I766" s="77"/>
      <c r="J766" s="77"/>
      <c r="K766" s="77"/>
      <c r="L766" s="77"/>
    </row>
    <row r="767" spans="1:12">
      <c r="A767" s="77"/>
      <c r="B767" s="77"/>
      <c r="C767" s="77"/>
      <c r="D767" s="77"/>
      <c r="E767" s="97"/>
      <c r="F767" s="77"/>
      <c r="G767" s="77"/>
      <c r="H767" s="77"/>
      <c r="I767" s="77"/>
      <c r="J767" s="77"/>
      <c r="K767" s="77"/>
      <c r="L767" s="77"/>
    </row>
    <row r="768" spans="1:12">
      <c r="A768" s="77"/>
      <c r="B768" s="77"/>
      <c r="C768" s="77"/>
      <c r="D768" s="77"/>
      <c r="E768" s="97"/>
      <c r="F768" s="77"/>
      <c r="G768" s="77"/>
      <c r="H768" s="77"/>
      <c r="I768" s="77"/>
      <c r="J768" s="77"/>
      <c r="K768" s="77"/>
      <c r="L768" s="77"/>
    </row>
    <row r="769" spans="1:12">
      <c r="A769" s="77"/>
      <c r="B769" s="77"/>
      <c r="C769" s="77"/>
      <c r="D769" s="77"/>
      <c r="E769" s="97"/>
      <c r="F769" s="77"/>
      <c r="G769" s="77"/>
      <c r="H769" s="77"/>
      <c r="I769" s="77"/>
      <c r="J769" s="77"/>
      <c r="K769" s="77"/>
      <c r="L769" s="77"/>
    </row>
    <row r="770" spans="1:12">
      <c r="A770" s="77"/>
      <c r="B770" s="77"/>
      <c r="C770" s="77"/>
      <c r="D770" s="77"/>
      <c r="E770" s="97"/>
      <c r="F770" s="77"/>
      <c r="G770" s="77"/>
      <c r="H770" s="77"/>
      <c r="I770" s="77"/>
      <c r="J770" s="77"/>
      <c r="K770" s="77"/>
      <c r="L770" s="77"/>
    </row>
    <row r="771" spans="1:12">
      <c r="A771" s="77"/>
      <c r="B771" s="77"/>
      <c r="C771" s="77"/>
      <c r="D771" s="77"/>
      <c r="E771" s="97"/>
      <c r="F771" s="77"/>
      <c r="G771" s="77"/>
      <c r="H771" s="77"/>
      <c r="I771" s="77"/>
      <c r="J771" s="77"/>
      <c r="K771" s="77"/>
      <c r="L771" s="77"/>
    </row>
    <row r="772" spans="1:12">
      <c r="A772" s="77"/>
      <c r="B772" s="77"/>
      <c r="C772" s="77"/>
      <c r="D772" s="77"/>
      <c r="E772" s="97"/>
      <c r="F772" s="77"/>
      <c r="G772" s="77"/>
      <c r="H772" s="77"/>
      <c r="I772" s="77"/>
      <c r="J772" s="77"/>
      <c r="K772" s="77"/>
      <c r="L772" s="77"/>
    </row>
    <row r="773" spans="1:12">
      <c r="A773" s="77"/>
      <c r="B773" s="77"/>
      <c r="C773" s="77"/>
      <c r="D773" s="77"/>
      <c r="E773" s="97"/>
      <c r="F773" s="77"/>
      <c r="G773" s="77"/>
      <c r="H773" s="77"/>
      <c r="I773" s="77"/>
      <c r="J773" s="77"/>
      <c r="K773" s="77"/>
      <c r="L773" s="77"/>
    </row>
    <row r="774" spans="1:12">
      <c r="A774" s="77"/>
      <c r="B774" s="77"/>
      <c r="C774" s="77"/>
      <c r="D774" s="77"/>
      <c r="E774" s="97"/>
      <c r="F774" s="77"/>
      <c r="G774" s="77"/>
      <c r="H774" s="77"/>
      <c r="I774" s="77"/>
      <c r="J774" s="77"/>
      <c r="K774" s="77"/>
      <c r="L774" s="77"/>
    </row>
    <row r="775" spans="1:12">
      <c r="A775" s="77"/>
      <c r="B775" s="77"/>
      <c r="C775" s="77"/>
      <c r="D775" s="77"/>
      <c r="E775" s="97"/>
      <c r="F775" s="77"/>
      <c r="G775" s="77"/>
      <c r="H775" s="77"/>
      <c r="I775" s="77"/>
      <c r="J775" s="77"/>
      <c r="K775" s="77"/>
      <c r="L775" s="77"/>
    </row>
    <row r="776" spans="1:12">
      <c r="A776" s="77"/>
      <c r="B776" s="77"/>
      <c r="C776" s="77"/>
      <c r="D776" s="77"/>
      <c r="E776" s="97"/>
      <c r="F776" s="77"/>
      <c r="G776" s="77"/>
      <c r="H776" s="77"/>
      <c r="I776" s="77"/>
      <c r="J776" s="77"/>
      <c r="K776" s="77"/>
      <c r="L776" s="77"/>
    </row>
    <row r="777" spans="1:12">
      <c r="A777" s="77"/>
      <c r="B777" s="77"/>
      <c r="C777" s="77"/>
      <c r="D777" s="77"/>
      <c r="E777" s="97"/>
      <c r="F777" s="77"/>
      <c r="G777" s="77"/>
      <c r="H777" s="77"/>
      <c r="I777" s="77"/>
      <c r="J777" s="77"/>
      <c r="K777" s="77"/>
      <c r="L777" s="77"/>
    </row>
    <row r="778" spans="1:12">
      <c r="A778" s="77"/>
      <c r="B778" s="77"/>
      <c r="C778" s="77"/>
      <c r="D778" s="77"/>
      <c r="E778" s="97"/>
      <c r="F778" s="77"/>
      <c r="G778" s="77"/>
      <c r="H778" s="77"/>
      <c r="I778" s="77"/>
      <c r="J778" s="77"/>
      <c r="K778" s="77"/>
      <c r="L778" s="77"/>
    </row>
    <row r="779" spans="1:12">
      <c r="A779" s="77"/>
      <c r="B779" s="77"/>
      <c r="C779" s="77"/>
      <c r="D779" s="77"/>
      <c r="E779" s="97"/>
      <c r="F779" s="77"/>
      <c r="G779" s="77"/>
      <c r="H779" s="77"/>
      <c r="I779" s="77"/>
      <c r="J779" s="77"/>
      <c r="K779" s="77"/>
      <c r="L779" s="77"/>
    </row>
    <row r="780" spans="1:12">
      <c r="A780" s="77"/>
      <c r="B780" s="77"/>
      <c r="C780" s="77"/>
      <c r="D780" s="77"/>
      <c r="E780" s="97"/>
      <c r="F780" s="77"/>
      <c r="G780" s="77"/>
      <c r="H780" s="77"/>
      <c r="I780" s="77"/>
      <c r="J780" s="77"/>
      <c r="K780" s="77"/>
      <c r="L780" s="77"/>
    </row>
    <row r="781" spans="1:12">
      <c r="A781" s="77"/>
      <c r="B781" s="77"/>
      <c r="C781" s="77"/>
      <c r="D781" s="77"/>
      <c r="E781" s="97"/>
      <c r="F781" s="77"/>
      <c r="G781" s="77"/>
      <c r="H781" s="77"/>
      <c r="I781" s="77"/>
      <c r="J781" s="77"/>
      <c r="K781" s="77"/>
      <c r="L781" s="77"/>
    </row>
    <row r="782" spans="1:12">
      <c r="A782" s="77"/>
      <c r="B782" s="77"/>
      <c r="C782" s="77"/>
      <c r="D782" s="77"/>
      <c r="E782" s="97"/>
      <c r="F782" s="77"/>
      <c r="G782" s="77"/>
      <c r="H782" s="77"/>
      <c r="I782" s="77"/>
      <c r="J782" s="77"/>
      <c r="K782" s="77"/>
      <c r="L782" s="77"/>
    </row>
    <row r="783" spans="1:12">
      <c r="A783" s="77"/>
      <c r="B783" s="77"/>
      <c r="C783" s="77"/>
      <c r="D783" s="77"/>
      <c r="E783" s="97"/>
      <c r="F783" s="77"/>
      <c r="G783" s="77"/>
      <c r="H783" s="77"/>
      <c r="I783" s="77"/>
      <c r="J783" s="77"/>
      <c r="K783" s="77"/>
      <c r="L783" s="77"/>
    </row>
    <row r="784" spans="1:12">
      <c r="A784" s="77"/>
      <c r="B784" s="77"/>
      <c r="C784" s="77"/>
      <c r="D784" s="77"/>
      <c r="E784" s="97"/>
      <c r="F784" s="77"/>
      <c r="G784" s="77"/>
      <c r="H784" s="77"/>
      <c r="I784" s="77"/>
      <c r="J784" s="77"/>
      <c r="K784" s="77"/>
      <c r="L784" s="77"/>
    </row>
    <row r="785" spans="1:12">
      <c r="A785" s="77"/>
      <c r="B785" s="77"/>
      <c r="C785" s="77"/>
      <c r="D785" s="77"/>
      <c r="E785" s="97"/>
      <c r="F785" s="77"/>
      <c r="G785" s="77"/>
      <c r="H785" s="77"/>
      <c r="I785" s="77"/>
      <c r="J785" s="77"/>
      <c r="K785" s="77"/>
      <c r="L785" s="77"/>
    </row>
    <row r="786" spans="1:12">
      <c r="A786" s="77"/>
      <c r="B786" s="77"/>
      <c r="C786" s="77"/>
      <c r="D786" s="77"/>
      <c r="E786" s="97"/>
      <c r="F786" s="77"/>
      <c r="G786" s="77"/>
      <c r="H786" s="77"/>
      <c r="I786" s="77"/>
      <c r="J786" s="77"/>
      <c r="K786" s="77"/>
      <c r="L786" s="77"/>
    </row>
    <row r="787" spans="1:12">
      <c r="A787" s="77"/>
      <c r="B787" s="77"/>
      <c r="C787" s="77"/>
      <c r="D787" s="77"/>
      <c r="E787" s="97"/>
      <c r="F787" s="77"/>
      <c r="G787" s="77"/>
      <c r="H787" s="77"/>
      <c r="I787" s="77"/>
      <c r="J787" s="77"/>
      <c r="K787" s="77"/>
      <c r="L787" s="77"/>
    </row>
    <row r="788" spans="1:12">
      <c r="A788" s="77"/>
      <c r="B788" s="77"/>
      <c r="C788" s="77"/>
      <c r="D788" s="77"/>
      <c r="E788" s="97"/>
      <c r="F788" s="77"/>
      <c r="G788" s="77"/>
      <c r="H788" s="77"/>
      <c r="I788" s="77"/>
      <c r="J788" s="77"/>
      <c r="K788" s="77"/>
      <c r="L788" s="77"/>
    </row>
  </sheetData>
  <mergeCells count="13">
    <mergeCell ref="I3:I4"/>
    <mergeCell ref="J3:J4"/>
    <mergeCell ref="K3:K4"/>
    <mergeCell ref="L3:L4"/>
    <mergeCell ref="J1:L1"/>
    <mergeCell ref="A2:L2"/>
    <mergeCell ref="A3:A4"/>
    <mergeCell ref="B3:B4"/>
    <mergeCell ref="C3:C4"/>
    <mergeCell ref="D3:E3"/>
    <mergeCell ref="F3:F4"/>
    <mergeCell ref="G3:G4"/>
    <mergeCell ref="H3:H4"/>
  </mergeCells>
  <phoneticPr fontId="45" type="noConversion"/>
  <pageMargins left="0.7" right="0.7" top="0.75" bottom="0.22" header="0.3" footer="0.3"/>
  <pageSetup paperSize="9" scale="10" orientation="landscape" r:id="rId1"/>
  <rowBreaks count="1" manualBreakCount="1">
    <brk id="70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6"/>
  <sheetViews>
    <sheetView zoomScale="80" zoomScaleNormal="80" workbookViewId="0">
      <selection activeCell="H11" sqref="H11"/>
    </sheetView>
  </sheetViews>
  <sheetFormatPr defaultRowHeight="15"/>
  <cols>
    <col min="1" max="1" width="3.7109375" style="26" customWidth="1"/>
    <col min="2" max="2" width="20.85546875" customWidth="1"/>
    <col min="3" max="3" width="15.5703125" customWidth="1"/>
    <col min="4" max="4" width="8.7109375" customWidth="1"/>
    <col min="5" max="5" width="10.140625" customWidth="1"/>
    <col min="6" max="6" width="18.85546875" customWidth="1"/>
    <col min="7" max="7" width="24.28515625" customWidth="1"/>
    <col min="8" max="10" width="14.7109375" customWidth="1"/>
    <col min="11" max="11" width="19" customWidth="1"/>
    <col min="12" max="13" width="9.140625" style="47"/>
  </cols>
  <sheetData>
    <row r="1" spans="1:13" ht="15.75">
      <c r="A1" s="622" t="s">
        <v>485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</row>
    <row r="2" spans="1:13">
      <c r="A2" s="618" t="s">
        <v>682</v>
      </c>
      <c r="B2" s="618" t="s">
        <v>704</v>
      </c>
      <c r="C2" s="618" t="s">
        <v>707</v>
      </c>
      <c r="D2" s="618" t="s">
        <v>705</v>
      </c>
      <c r="E2" s="618" t="s">
        <v>706</v>
      </c>
      <c r="F2" s="618" t="s">
        <v>686</v>
      </c>
      <c r="G2" s="618" t="s">
        <v>687</v>
      </c>
      <c r="H2" s="618" t="s">
        <v>688</v>
      </c>
      <c r="I2" s="618" t="s">
        <v>689</v>
      </c>
      <c r="J2" s="618" t="s">
        <v>690</v>
      </c>
      <c r="K2" s="618" t="s">
        <v>708</v>
      </c>
    </row>
    <row r="3" spans="1:13">
      <c r="A3" s="618"/>
      <c r="B3" s="618"/>
      <c r="C3" s="618"/>
      <c r="D3" s="618"/>
      <c r="E3" s="618"/>
      <c r="F3" s="618"/>
      <c r="G3" s="618"/>
      <c r="H3" s="618"/>
      <c r="I3" s="618"/>
      <c r="J3" s="618"/>
      <c r="K3" s="618"/>
    </row>
    <row r="4" spans="1:13" ht="15.7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7</v>
      </c>
      <c r="G4" s="8">
        <v>8</v>
      </c>
      <c r="H4" s="8">
        <v>9</v>
      </c>
      <c r="I4" s="8">
        <v>10</v>
      </c>
      <c r="J4" s="8">
        <v>11</v>
      </c>
      <c r="K4" s="8">
        <v>12</v>
      </c>
    </row>
    <row r="5" spans="1:13" ht="15.75">
      <c r="A5" s="611" t="s">
        <v>696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</row>
    <row r="6" spans="1:13" ht="15.75">
      <c r="A6" s="619" t="s">
        <v>238</v>
      </c>
      <c r="B6" s="620"/>
      <c r="C6" s="620"/>
      <c r="D6" s="620"/>
      <c r="E6" s="620"/>
      <c r="F6" s="620"/>
      <c r="G6" s="620"/>
      <c r="H6" s="620"/>
      <c r="I6" s="620"/>
      <c r="J6" s="620"/>
      <c r="K6" s="621"/>
    </row>
    <row r="7" spans="1:13" ht="31.5">
      <c r="A7" s="8">
        <v>1</v>
      </c>
      <c r="B7" s="15" t="s">
        <v>240</v>
      </c>
      <c r="C7" s="60" t="s">
        <v>241</v>
      </c>
      <c r="D7" s="8" t="s">
        <v>409</v>
      </c>
      <c r="E7" s="8" t="s">
        <v>242</v>
      </c>
      <c r="F7" s="8" t="s">
        <v>774</v>
      </c>
      <c r="G7" s="8" t="s">
        <v>243</v>
      </c>
      <c r="H7" s="29">
        <v>479</v>
      </c>
      <c r="I7" s="29">
        <v>347</v>
      </c>
      <c r="J7" s="29">
        <f>H7-I7</f>
        <v>132</v>
      </c>
      <c r="K7" s="8" t="s">
        <v>744</v>
      </c>
      <c r="M7" s="47" t="s">
        <v>244</v>
      </c>
    </row>
    <row r="8" spans="1:13" ht="15.75">
      <c r="A8" s="43"/>
      <c r="B8" s="23" t="s">
        <v>693</v>
      </c>
      <c r="C8" s="43"/>
      <c r="D8" s="43"/>
      <c r="E8" s="43"/>
      <c r="F8" s="43"/>
      <c r="G8" s="43"/>
      <c r="H8" s="193">
        <f>SUM(H7:H7)</f>
        <v>479</v>
      </c>
      <c r="I8" s="70">
        <f>SUM(I7:I7)</f>
        <v>347</v>
      </c>
      <c r="J8" s="70">
        <f>SUM(J7:J7)</f>
        <v>132</v>
      </c>
      <c r="K8" s="40"/>
    </row>
    <row r="9" spans="1:13" ht="15.75">
      <c r="A9" s="612" t="s">
        <v>698</v>
      </c>
      <c r="B9" s="613"/>
      <c r="C9" s="613"/>
      <c r="D9" s="613"/>
      <c r="E9" s="613"/>
      <c r="F9" s="613"/>
      <c r="G9" s="613"/>
      <c r="H9" s="613"/>
      <c r="I9" s="613"/>
      <c r="J9" s="613"/>
      <c r="K9" s="614"/>
    </row>
    <row r="10" spans="1:13" ht="78.75">
      <c r="A10" s="8">
        <v>1</v>
      </c>
      <c r="B10" s="15" t="s">
        <v>245</v>
      </c>
      <c r="C10" s="14" t="s">
        <v>246</v>
      </c>
      <c r="D10" s="149" t="s">
        <v>410</v>
      </c>
      <c r="E10" s="149" t="s">
        <v>247</v>
      </c>
      <c r="F10" s="149" t="s">
        <v>762</v>
      </c>
      <c r="G10" s="8" t="s">
        <v>248</v>
      </c>
      <c r="H10" s="41">
        <v>308.89999999999998</v>
      </c>
      <c r="I10" s="29">
        <v>308.89999999999998</v>
      </c>
      <c r="J10" s="29">
        <f>H10-I10</f>
        <v>0</v>
      </c>
      <c r="K10" s="8" t="s">
        <v>744</v>
      </c>
      <c r="M10" s="47" t="s">
        <v>249</v>
      </c>
    </row>
    <row r="11" spans="1:13" ht="31.5">
      <c r="A11" s="8">
        <v>2</v>
      </c>
      <c r="B11" s="73" t="s">
        <v>417</v>
      </c>
      <c r="C11" s="60" t="s">
        <v>414</v>
      </c>
      <c r="D11" s="8"/>
      <c r="E11" s="149" t="s">
        <v>250</v>
      </c>
      <c r="F11" s="8"/>
      <c r="G11" s="44" t="s">
        <v>413</v>
      </c>
      <c r="H11" s="41">
        <v>106.6</v>
      </c>
      <c r="I11" s="29">
        <v>106.6</v>
      </c>
      <c r="J11" s="39">
        <f>H11-I11</f>
        <v>0</v>
      </c>
      <c r="K11" s="44" t="s">
        <v>744</v>
      </c>
      <c r="M11" s="47" t="s">
        <v>251</v>
      </c>
    </row>
    <row r="12" spans="1:13" ht="15.75">
      <c r="A12" s="43"/>
      <c r="B12" s="23" t="s">
        <v>693</v>
      </c>
      <c r="C12" s="40"/>
      <c r="D12" s="40"/>
      <c r="E12" s="40"/>
      <c r="F12" s="40"/>
      <c r="G12" s="40"/>
      <c r="H12" s="193">
        <f>SUM(H10:H11)</f>
        <v>415.5</v>
      </c>
      <c r="I12" s="70">
        <f>SUM(I10:I11)</f>
        <v>415.5</v>
      </c>
      <c r="J12" s="70">
        <f>SUM(J10:J11)</f>
        <v>0</v>
      </c>
      <c r="K12" s="40"/>
    </row>
    <row r="13" spans="1:13" ht="15.75">
      <c r="A13" s="615" t="s">
        <v>699</v>
      </c>
      <c r="B13" s="616"/>
      <c r="C13" s="616"/>
      <c r="D13" s="616"/>
      <c r="E13" s="616"/>
      <c r="F13" s="616"/>
      <c r="G13" s="616"/>
      <c r="H13" s="616"/>
      <c r="I13" s="616"/>
      <c r="J13" s="616"/>
      <c r="K13" s="617"/>
    </row>
    <row r="14" spans="1:13" ht="15.75">
      <c r="A14" s="602" t="s">
        <v>199</v>
      </c>
      <c r="B14" s="602"/>
      <c r="C14" s="602"/>
      <c r="D14" s="602"/>
      <c r="E14" s="602"/>
      <c r="F14" s="602"/>
      <c r="G14" s="602"/>
      <c r="H14" s="602"/>
      <c r="I14" s="602"/>
      <c r="J14" s="602"/>
      <c r="K14" s="602"/>
      <c r="L14" s="194"/>
      <c r="M14" s="168"/>
    </row>
    <row r="15" spans="1:13" ht="15.75">
      <c r="A15" s="599" t="s">
        <v>237</v>
      </c>
      <c r="B15" s="600"/>
      <c r="C15" s="600"/>
      <c r="D15" s="600"/>
      <c r="E15" s="600"/>
      <c r="F15" s="600"/>
      <c r="G15" s="600"/>
      <c r="H15" s="600"/>
      <c r="I15" s="600"/>
      <c r="J15" s="600"/>
      <c r="K15" s="601"/>
      <c r="L15" s="194"/>
      <c r="M15" s="168"/>
    </row>
    <row r="16" spans="1:13" s="58" customFormat="1" ht="31.5">
      <c r="A16" s="11">
        <v>1</v>
      </c>
      <c r="B16" s="8" t="s">
        <v>204</v>
      </c>
      <c r="C16" s="11">
        <v>87450437</v>
      </c>
      <c r="D16" s="11"/>
      <c r="E16" s="11"/>
      <c r="F16" s="11"/>
      <c r="G16" s="11"/>
      <c r="H16" s="42">
        <v>399.49</v>
      </c>
      <c r="I16" s="42">
        <f>H16</f>
        <v>399.49</v>
      </c>
      <c r="J16" s="42">
        <v>0</v>
      </c>
      <c r="K16" s="11" t="s">
        <v>744</v>
      </c>
      <c r="L16" s="195" t="s">
        <v>304</v>
      </c>
      <c r="M16" s="191"/>
    </row>
    <row r="17" spans="1:13" s="28" customFormat="1" ht="15.75">
      <c r="A17" s="187"/>
      <c r="B17" s="187" t="s">
        <v>693</v>
      </c>
      <c r="C17" s="187"/>
      <c r="D17" s="187"/>
      <c r="E17" s="187"/>
      <c r="F17" s="187"/>
      <c r="G17" s="187"/>
      <c r="H17" s="196">
        <f>SUM(H16:H16)</f>
        <v>399.49</v>
      </c>
      <c r="I17" s="32">
        <f>SUM(I16:I16)</f>
        <v>399.49</v>
      </c>
      <c r="J17" s="32">
        <f>SUM(J16:J16)</f>
        <v>0</v>
      </c>
      <c r="K17" s="187"/>
      <c r="L17" s="190"/>
      <c r="M17" s="190"/>
    </row>
    <row r="18" spans="1:13" ht="15.75">
      <c r="A18" s="603" t="s">
        <v>700</v>
      </c>
      <c r="B18" s="604"/>
      <c r="C18" s="604"/>
      <c r="D18" s="604"/>
      <c r="E18" s="604"/>
      <c r="F18" s="604"/>
      <c r="G18" s="604"/>
      <c r="H18" s="604"/>
      <c r="I18" s="604"/>
      <c r="J18" s="604"/>
      <c r="K18" s="604"/>
      <c r="L18" s="168"/>
      <c r="M18" s="168"/>
    </row>
    <row r="19" spans="1:13" ht="15.75">
      <c r="A19" s="605" t="s">
        <v>702</v>
      </c>
      <c r="B19" s="606"/>
      <c r="C19" s="606"/>
      <c r="D19" s="606"/>
      <c r="E19" s="606"/>
      <c r="F19" s="606"/>
      <c r="G19" s="606"/>
      <c r="H19" s="606"/>
      <c r="I19" s="606"/>
      <c r="J19" s="606"/>
      <c r="K19" s="607"/>
      <c r="M19"/>
    </row>
    <row r="20" spans="1:13" ht="15.75">
      <c r="A20" s="608" t="s">
        <v>238</v>
      </c>
      <c r="B20" s="609"/>
      <c r="C20" s="609"/>
      <c r="D20" s="609"/>
      <c r="E20" s="609"/>
      <c r="F20" s="609"/>
      <c r="G20" s="609"/>
      <c r="H20" s="609"/>
      <c r="I20" s="609"/>
      <c r="J20" s="609"/>
      <c r="K20" s="610"/>
      <c r="M20"/>
    </row>
    <row r="21" spans="1:13" ht="31.5">
      <c r="A21" s="11">
        <v>1</v>
      </c>
      <c r="B21" s="15" t="s">
        <v>253</v>
      </c>
      <c r="C21" s="48" t="s">
        <v>254</v>
      </c>
      <c r="D21" s="8" t="s">
        <v>775</v>
      </c>
      <c r="E21" s="8" t="s">
        <v>255</v>
      </c>
      <c r="F21" s="8" t="s">
        <v>776</v>
      </c>
      <c r="G21" s="18" t="s">
        <v>423</v>
      </c>
      <c r="H21" s="18">
        <v>443.9</v>
      </c>
      <c r="I21" s="18">
        <v>443.9</v>
      </c>
      <c r="J21" s="29">
        <f>H21-I21</f>
        <v>0</v>
      </c>
      <c r="K21" s="8" t="s">
        <v>744</v>
      </c>
      <c r="L21" s="47" t="s">
        <v>777</v>
      </c>
      <c r="M21"/>
    </row>
    <row r="22" spans="1:13" ht="47.25">
      <c r="A22" s="11">
        <v>2</v>
      </c>
      <c r="B22" s="15" t="s">
        <v>779</v>
      </c>
      <c r="C22" s="48" t="s">
        <v>780</v>
      </c>
      <c r="D22" s="8" t="s">
        <v>411</v>
      </c>
      <c r="E22" s="8" t="s">
        <v>781</v>
      </c>
      <c r="F22" s="8" t="s">
        <v>419</v>
      </c>
      <c r="G22" s="18" t="s">
        <v>782</v>
      </c>
      <c r="H22" s="18">
        <v>100</v>
      </c>
      <c r="I22" s="18">
        <v>100</v>
      </c>
      <c r="J22" s="29">
        <f>H22-I22</f>
        <v>0</v>
      </c>
      <c r="K22" s="8" t="s">
        <v>744</v>
      </c>
      <c r="L22" s="47" t="s">
        <v>778</v>
      </c>
      <c r="M22"/>
    </row>
    <row r="23" spans="1:13" ht="15.75">
      <c r="A23" s="11"/>
      <c r="B23" s="187" t="s">
        <v>252</v>
      </c>
      <c r="C23" s="48"/>
      <c r="D23" s="8"/>
      <c r="E23" s="8"/>
      <c r="F23" s="8"/>
      <c r="G23" s="18"/>
      <c r="H23" s="65">
        <f>H22+H21</f>
        <v>543.9</v>
      </c>
      <c r="I23" s="65">
        <f>I22+I21</f>
        <v>543.9</v>
      </c>
      <c r="J23" s="65">
        <f>J22+J21</f>
        <v>0</v>
      </c>
      <c r="K23" s="8"/>
      <c r="M23"/>
    </row>
    <row r="24" spans="1:13" ht="15.75">
      <c r="A24" s="599" t="s">
        <v>237</v>
      </c>
      <c r="B24" s="600"/>
      <c r="C24" s="600"/>
      <c r="D24" s="600"/>
      <c r="E24" s="600"/>
      <c r="F24" s="600"/>
      <c r="G24" s="600"/>
      <c r="H24" s="600"/>
      <c r="I24" s="600"/>
      <c r="J24" s="600"/>
      <c r="K24" s="601"/>
      <c r="M24"/>
    </row>
    <row r="25" spans="1:13" ht="47.25">
      <c r="A25" s="11">
        <v>17</v>
      </c>
      <c r="B25" s="15" t="s">
        <v>493</v>
      </c>
      <c r="C25" s="48" t="s">
        <v>492</v>
      </c>
      <c r="D25" s="8" t="s">
        <v>407</v>
      </c>
      <c r="E25" s="8" t="s">
        <v>491</v>
      </c>
      <c r="F25" s="8" t="s">
        <v>490</v>
      </c>
      <c r="G25" s="18" t="s">
        <v>489</v>
      </c>
      <c r="H25" s="65">
        <v>300</v>
      </c>
      <c r="I25" s="65">
        <v>40</v>
      </c>
      <c r="J25" s="65">
        <f>H25-I25</f>
        <v>260</v>
      </c>
      <c r="K25" s="8" t="s">
        <v>744</v>
      </c>
      <c r="L25" s="47" t="s">
        <v>790</v>
      </c>
      <c r="M25"/>
    </row>
    <row r="26" spans="1:13" ht="15.75">
      <c r="A26" s="11"/>
      <c r="B26" s="31" t="s">
        <v>693</v>
      </c>
      <c r="C26" s="10"/>
      <c r="D26" s="10"/>
      <c r="E26" s="10"/>
      <c r="F26" s="10"/>
      <c r="G26" s="10"/>
      <c r="H26" s="72">
        <f>SUM(H25)</f>
        <v>300</v>
      </c>
      <c r="I26" s="72">
        <f>SUM(I25)</f>
        <v>40</v>
      </c>
      <c r="J26" s="72">
        <f>SUM(J25)</f>
        <v>260</v>
      </c>
      <c r="K26" s="7"/>
      <c r="M26"/>
    </row>
    <row r="27" spans="1:13" ht="15.75">
      <c r="A27" s="11"/>
      <c r="B27" s="31"/>
      <c r="C27" s="10"/>
      <c r="D27" s="10"/>
      <c r="E27" s="10"/>
      <c r="F27" s="10"/>
      <c r="G27" s="198" t="s">
        <v>239</v>
      </c>
      <c r="H27" s="197">
        <f>H23-H26</f>
        <v>243.89999999999998</v>
      </c>
      <c r="I27" s="72"/>
      <c r="J27" s="72"/>
      <c r="K27" s="7"/>
      <c r="M27"/>
    </row>
    <row r="28" spans="1:13" ht="15.75">
      <c r="A28" s="602" t="s">
        <v>703</v>
      </c>
      <c r="B28" s="602"/>
      <c r="C28" s="602"/>
      <c r="D28" s="602"/>
      <c r="E28" s="602"/>
      <c r="F28" s="602"/>
      <c r="G28" s="602"/>
      <c r="H28" s="602"/>
      <c r="I28" s="602"/>
      <c r="J28" s="602"/>
      <c r="K28" s="602"/>
    </row>
    <row r="29" spans="1:13" ht="15.75">
      <c r="A29" s="599" t="s">
        <v>238</v>
      </c>
      <c r="B29" s="600"/>
      <c r="C29" s="600"/>
      <c r="D29" s="600"/>
      <c r="E29" s="600"/>
      <c r="F29" s="600"/>
      <c r="G29" s="600"/>
      <c r="H29" s="600"/>
      <c r="I29" s="600"/>
      <c r="J29" s="600"/>
      <c r="K29" s="601"/>
    </row>
    <row r="30" spans="1:13" ht="47.25">
      <c r="A30" s="11">
        <v>1</v>
      </c>
      <c r="B30" s="15" t="s">
        <v>783</v>
      </c>
      <c r="C30" s="48" t="s">
        <v>784</v>
      </c>
      <c r="D30" s="8" t="s">
        <v>416</v>
      </c>
      <c r="E30" s="8" t="s">
        <v>785</v>
      </c>
      <c r="F30" s="8" t="s">
        <v>421</v>
      </c>
      <c r="G30" s="8" t="s">
        <v>420</v>
      </c>
      <c r="H30" s="29">
        <v>30.8</v>
      </c>
      <c r="I30" s="29">
        <v>30.8</v>
      </c>
      <c r="J30" s="29">
        <f>H30-I30</f>
        <v>0</v>
      </c>
      <c r="K30" s="8" t="s">
        <v>744</v>
      </c>
      <c r="L30" s="47" t="s">
        <v>795</v>
      </c>
    </row>
    <row r="31" spans="1:13" ht="31.5">
      <c r="A31" s="11">
        <v>2</v>
      </c>
      <c r="B31" s="15" t="s">
        <v>786</v>
      </c>
      <c r="C31" s="52" t="s">
        <v>787</v>
      </c>
      <c r="D31" s="44">
        <v>2008</v>
      </c>
      <c r="E31" s="44" t="s">
        <v>788</v>
      </c>
      <c r="F31" s="44" t="s">
        <v>789</v>
      </c>
      <c r="G31" s="44"/>
      <c r="H31" s="29">
        <v>139.69999999999999</v>
      </c>
      <c r="I31" s="29">
        <v>0</v>
      </c>
      <c r="J31" s="29">
        <f>H31-I31</f>
        <v>139.69999999999999</v>
      </c>
      <c r="K31" s="8" t="s">
        <v>744</v>
      </c>
      <c r="L31" s="47" t="s">
        <v>794</v>
      </c>
    </row>
    <row r="32" spans="1:13" ht="29.25" customHeight="1">
      <c r="A32" s="11">
        <v>3</v>
      </c>
      <c r="B32" s="15" t="s">
        <v>424</v>
      </c>
      <c r="C32" s="48" t="s">
        <v>426</v>
      </c>
      <c r="D32" s="8" t="s">
        <v>415</v>
      </c>
      <c r="E32" s="8" t="s">
        <v>425</v>
      </c>
      <c r="F32" s="8" t="s">
        <v>419</v>
      </c>
      <c r="G32" s="8" t="s">
        <v>422</v>
      </c>
      <c r="H32" s="29" t="e">
        <f>285.1-#REF!</f>
        <v>#REF!</v>
      </c>
      <c r="I32" s="29">
        <v>285.10000000000002</v>
      </c>
      <c r="J32" s="29" t="e">
        <f>H32-I32</f>
        <v>#REF!</v>
      </c>
      <c r="K32" s="8" t="s">
        <v>744</v>
      </c>
      <c r="L32" s="47" t="s">
        <v>793</v>
      </c>
    </row>
    <row r="33" spans="1:12" ht="18" customHeight="1">
      <c r="A33" s="11"/>
      <c r="B33" s="187" t="s">
        <v>693</v>
      </c>
      <c r="C33" s="44"/>
      <c r="D33" s="44"/>
      <c r="E33" s="44"/>
      <c r="F33" s="44"/>
      <c r="G33" s="44"/>
      <c r="H33" s="65" t="e">
        <f>SUM(H30:H32)</f>
        <v>#REF!</v>
      </c>
      <c r="I33" s="65">
        <f>SUM(I30:I32)</f>
        <v>315.90000000000003</v>
      </c>
      <c r="J33" s="65" t="e">
        <f>SUM(J30:J32)</f>
        <v>#REF!</v>
      </c>
      <c r="K33" s="8"/>
    </row>
    <row r="34" spans="1:12" ht="15.75">
      <c r="A34" s="599" t="s">
        <v>237</v>
      </c>
      <c r="B34" s="600"/>
      <c r="C34" s="600"/>
      <c r="D34" s="600"/>
      <c r="E34" s="600"/>
      <c r="F34" s="600"/>
      <c r="G34" s="600"/>
      <c r="H34" s="600"/>
      <c r="I34" s="600"/>
      <c r="J34" s="600"/>
      <c r="K34" s="601"/>
    </row>
    <row r="35" spans="1:12" ht="31.5">
      <c r="A35" s="11">
        <v>1</v>
      </c>
      <c r="B35" s="15" t="s">
        <v>528</v>
      </c>
      <c r="C35" s="52" t="s">
        <v>427</v>
      </c>
      <c r="D35" s="44"/>
      <c r="E35" s="52"/>
      <c r="F35" s="44"/>
      <c r="G35" s="44"/>
      <c r="H35" s="65">
        <v>90</v>
      </c>
      <c r="I35" s="65">
        <v>5</v>
      </c>
      <c r="J35" s="65">
        <f>H35-I35</f>
        <v>85</v>
      </c>
      <c r="K35" s="8" t="s">
        <v>744</v>
      </c>
      <c r="L35" s="47" t="s">
        <v>792</v>
      </c>
    </row>
    <row r="36" spans="1:12" ht="15.75">
      <c r="A36" s="11">
        <v>2</v>
      </c>
      <c r="B36" s="15" t="s">
        <v>520</v>
      </c>
      <c r="C36" s="52" t="s">
        <v>521</v>
      </c>
      <c r="D36" s="44">
        <v>2015</v>
      </c>
      <c r="E36" s="44">
        <v>452</v>
      </c>
      <c r="F36" s="44"/>
      <c r="G36" s="44"/>
      <c r="H36" s="65">
        <v>60</v>
      </c>
      <c r="I36" s="65">
        <v>0</v>
      </c>
      <c r="J36" s="65">
        <f>H36-I36</f>
        <v>60</v>
      </c>
      <c r="K36" s="8" t="s">
        <v>744</v>
      </c>
      <c r="L36" s="47" t="s">
        <v>791</v>
      </c>
    </row>
    <row r="37" spans="1:12" ht="15.75">
      <c r="A37" s="11"/>
      <c r="B37" s="187" t="s">
        <v>693</v>
      </c>
      <c r="C37" s="6"/>
      <c r="D37" s="6"/>
      <c r="E37" s="6"/>
      <c r="F37" s="6"/>
      <c r="G37" s="6"/>
      <c r="H37" s="72">
        <f>SUM(H35:H36)</f>
        <v>150</v>
      </c>
      <c r="I37" s="72">
        <f>SUM(I35:I36)</f>
        <v>5</v>
      </c>
      <c r="J37" s="72">
        <f>SUM(J35:J36)</f>
        <v>145</v>
      </c>
      <c r="K37" s="8"/>
    </row>
    <row r="38" spans="1:12" ht="15.75">
      <c r="A38" s="155"/>
      <c r="B38" s="12"/>
      <c r="C38" s="12"/>
      <c r="D38" s="12"/>
      <c r="E38" s="12"/>
      <c r="F38" s="12"/>
      <c r="G38" s="199" t="s">
        <v>239</v>
      </c>
      <c r="H38" s="200" t="e">
        <f>H33-H37</f>
        <v>#REF!</v>
      </c>
      <c r="I38" s="12"/>
      <c r="J38" s="12"/>
      <c r="K38" s="12"/>
    </row>
    <row r="39" spans="1:12" ht="15.75">
      <c r="A39" s="155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2" ht="15.75">
      <c r="A40" s="155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2" ht="15.75">
      <c r="A41" s="155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2" ht="15.75">
      <c r="A42" s="155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2" ht="15.75">
      <c r="A43" s="155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2" ht="15.75">
      <c r="A44" s="155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2" ht="15.75">
      <c r="A45" s="155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2" ht="15.75">
      <c r="A46" s="155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2" ht="15.75">
      <c r="A47" s="155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2" ht="15.75">
      <c r="A48" s="155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3" ht="15.75">
      <c r="A49" s="155"/>
      <c r="B49" s="12"/>
      <c r="C49" s="12"/>
      <c r="D49" s="12"/>
      <c r="E49" s="12"/>
      <c r="F49" s="12"/>
      <c r="G49" s="12"/>
      <c r="H49" s="12"/>
      <c r="I49" s="12"/>
      <c r="J49" s="12"/>
      <c r="K49" s="12"/>
      <c r="M49"/>
    </row>
    <row r="50" spans="1:13" ht="15.75">
      <c r="A50" s="155"/>
      <c r="B50" s="12"/>
      <c r="C50" s="12"/>
      <c r="D50" s="12"/>
      <c r="E50" s="12"/>
      <c r="F50" s="12"/>
      <c r="G50" s="12"/>
      <c r="H50" s="12"/>
      <c r="I50" s="12"/>
      <c r="J50" s="12"/>
      <c r="K50" s="12"/>
      <c r="M50"/>
    </row>
    <row r="51" spans="1:13" ht="15.75">
      <c r="A51" s="155"/>
      <c r="B51" s="12"/>
      <c r="C51" s="12"/>
      <c r="D51" s="12"/>
      <c r="E51" s="12"/>
      <c r="F51" s="12"/>
      <c r="G51" s="12"/>
      <c r="H51" s="12"/>
      <c r="I51" s="12"/>
      <c r="J51" s="12"/>
      <c r="K51" s="12"/>
      <c r="M51"/>
    </row>
    <row r="52" spans="1:13" ht="15.75">
      <c r="A52" s="155"/>
      <c r="B52" s="12"/>
      <c r="C52" s="12"/>
      <c r="D52" s="12"/>
      <c r="E52" s="12"/>
      <c r="F52" s="12"/>
      <c r="G52" s="12"/>
      <c r="H52" s="12"/>
      <c r="I52" s="12"/>
      <c r="J52" s="12"/>
      <c r="K52" s="12"/>
      <c r="M52"/>
    </row>
    <row r="53" spans="1:13" ht="15.75">
      <c r="A53" s="155"/>
      <c r="B53" s="12"/>
      <c r="C53" s="12"/>
      <c r="D53" s="12"/>
      <c r="E53" s="12"/>
      <c r="F53" s="12"/>
      <c r="G53" s="12"/>
      <c r="H53" s="12"/>
      <c r="I53" s="12"/>
      <c r="J53" s="12"/>
      <c r="K53" s="12"/>
      <c r="M53"/>
    </row>
    <row r="54" spans="1:13" ht="15.75">
      <c r="A54" s="155"/>
      <c r="B54" s="12"/>
      <c r="C54" s="12"/>
      <c r="D54" s="12"/>
      <c r="E54" s="12"/>
      <c r="F54" s="12"/>
      <c r="G54" s="12"/>
      <c r="H54" s="12"/>
      <c r="I54" s="12"/>
      <c r="J54" s="12"/>
      <c r="K54" s="12"/>
      <c r="M54"/>
    </row>
    <row r="55" spans="1:13" ht="15.75">
      <c r="A55" s="155"/>
      <c r="B55" s="12"/>
      <c r="C55" s="12"/>
      <c r="D55" s="12"/>
      <c r="E55" s="12"/>
      <c r="F55" s="12"/>
      <c r="G55" s="12"/>
      <c r="H55" s="12"/>
      <c r="I55" s="12"/>
      <c r="J55" s="12"/>
      <c r="K55" s="12"/>
      <c r="M55"/>
    </row>
    <row r="56" spans="1:13" ht="15.75">
      <c r="A56" s="155"/>
      <c r="B56" s="12"/>
      <c r="C56" s="12"/>
      <c r="D56" s="12"/>
      <c r="E56" s="12"/>
      <c r="F56" s="12"/>
      <c r="G56" s="12"/>
      <c r="H56" s="12"/>
      <c r="I56" s="12"/>
      <c r="J56" s="12"/>
      <c r="K56" s="12"/>
      <c r="M56"/>
    </row>
    <row r="57" spans="1:13" ht="15.75">
      <c r="A57" s="155"/>
      <c r="B57" s="12"/>
      <c r="C57" s="12"/>
      <c r="D57" s="12"/>
      <c r="E57" s="12"/>
      <c r="F57" s="12"/>
      <c r="G57" s="12"/>
      <c r="H57" s="12"/>
      <c r="I57" s="12"/>
      <c r="J57" s="12"/>
      <c r="K57" s="12"/>
      <c r="M57"/>
    </row>
    <row r="58" spans="1:13" ht="15.75">
      <c r="A58" s="155"/>
      <c r="B58" s="12"/>
      <c r="C58" s="12"/>
      <c r="D58" s="12"/>
      <c r="E58" s="12"/>
      <c r="F58" s="12"/>
      <c r="G58" s="12"/>
      <c r="H58" s="12"/>
      <c r="I58" s="12"/>
      <c r="J58" s="12"/>
      <c r="K58" s="12"/>
      <c r="M58"/>
    </row>
    <row r="59" spans="1:13" ht="15.75">
      <c r="A59" s="155"/>
      <c r="B59" s="12"/>
      <c r="C59" s="12"/>
      <c r="D59" s="12"/>
      <c r="E59" s="12"/>
      <c r="F59" s="12"/>
      <c r="G59" s="12"/>
      <c r="H59" s="12"/>
      <c r="I59" s="12"/>
      <c r="J59" s="12"/>
      <c r="K59" s="12"/>
      <c r="M59"/>
    </row>
    <row r="60" spans="1:13" ht="15.75">
      <c r="A60" s="155"/>
      <c r="B60" s="12"/>
      <c r="C60" s="12"/>
      <c r="D60" s="12"/>
      <c r="E60" s="12"/>
      <c r="F60" s="12"/>
      <c r="G60" s="12"/>
      <c r="H60" s="12"/>
      <c r="I60" s="12"/>
      <c r="J60" s="12"/>
      <c r="K60" s="12"/>
      <c r="M60"/>
    </row>
    <row r="61" spans="1:13" ht="15.75">
      <c r="A61" s="155"/>
      <c r="B61" s="12"/>
      <c r="C61" s="12"/>
      <c r="D61" s="12"/>
      <c r="E61" s="12"/>
      <c r="F61" s="12"/>
      <c r="G61" s="12"/>
      <c r="H61" s="12"/>
      <c r="I61" s="12"/>
      <c r="J61" s="12"/>
      <c r="K61" s="12"/>
      <c r="M61"/>
    </row>
    <row r="62" spans="1:13" ht="15.75">
      <c r="A62" s="155"/>
      <c r="B62" s="12"/>
      <c r="C62" s="12"/>
      <c r="D62" s="12"/>
      <c r="E62" s="12"/>
      <c r="F62" s="12"/>
      <c r="G62" s="12"/>
      <c r="H62" s="12"/>
      <c r="I62" s="12"/>
      <c r="J62" s="12"/>
      <c r="K62" s="12"/>
      <c r="M62"/>
    </row>
    <row r="63" spans="1:13" ht="15.75">
      <c r="A63" s="155"/>
      <c r="B63" s="12"/>
      <c r="C63" s="12"/>
      <c r="D63" s="12"/>
      <c r="E63" s="12"/>
      <c r="F63" s="12"/>
      <c r="G63" s="12"/>
      <c r="H63" s="12"/>
      <c r="I63" s="12"/>
      <c r="J63" s="12"/>
      <c r="K63" s="12"/>
      <c r="M63"/>
    </row>
    <row r="64" spans="1:13" ht="15.75">
      <c r="A64" s="155"/>
      <c r="B64" s="12"/>
      <c r="C64" s="12"/>
      <c r="D64" s="12"/>
      <c r="E64" s="12"/>
      <c r="F64" s="12"/>
      <c r="G64" s="12"/>
      <c r="H64" s="12"/>
      <c r="I64" s="12"/>
      <c r="J64" s="12"/>
      <c r="K64" s="12"/>
      <c r="M64"/>
    </row>
    <row r="65" spans="1:13" ht="15.75">
      <c r="A65" s="155"/>
      <c r="B65" s="12"/>
      <c r="C65" s="12"/>
      <c r="D65" s="12"/>
      <c r="E65" s="12"/>
      <c r="F65" s="12"/>
      <c r="G65" s="12"/>
      <c r="H65" s="12"/>
      <c r="I65" s="12"/>
      <c r="J65" s="12"/>
      <c r="K65" s="12"/>
      <c r="M65"/>
    </row>
    <row r="66" spans="1:13" ht="15.75">
      <c r="A66" s="155"/>
      <c r="B66" s="12"/>
      <c r="C66" s="12"/>
      <c r="D66" s="12"/>
      <c r="E66" s="12"/>
      <c r="F66" s="12"/>
      <c r="G66" s="12"/>
      <c r="H66" s="12"/>
      <c r="I66" s="12"/>
      <c r="J66" s="12"/>
      <c r="K66" s="12"/>
      <c r="M66"/>
    </row>
    <row r="67" spans="1:13" ht="15.75">
      <c r="A67" s="155"/>
      <c r="B67" s="12"/>
      <c r="C67" s="12"/>
      <c r="D67" s="12"/>
      <c r="E67" s="12"/>
      <c r="F67" s="12"/>
      <c r="G67" s="12"/>
      <c r="H67" s="12"/>
      <c r="I67" s="12"/>
      <c r="J67" s="12"/>
      <c r="K67" s="12"/>
      <c r="M67"/>
    </row>
    <row r="68" spans="1:13" ht="15.75">
      <c r="A68" s="155"/>
      <c r="B68" s="12"/>
      <c r="C68" s="12"/>
      <c r="D68" s="12"/>
      <c r="E68" s="12"/>
      <c r="F68" s="12"/>
      <c r="G68" s="12"/>
      <c r="H68" s="12"/>
      <c r="I68" s="12"/>
      <c r="J68" s="12"/>
      <c r="K68" s="12"/>
      <c r="M68"/>
    </row>
    <row r="69" spans="1:13" ht="15.75">
      <c r="A69" s="155"/>
      <c r="B69" s="12"/>
      <c r="C69" s="12"/>
      <c r="D69" s="12"/>
      <c r="E69" s="12"/>
      <c r="F69" s="12"/>
      <c r="G69" s="12"/>
      <c r="H69" s="12"/>
      <c r="I69" s="12"/>
      <c r="J69" s="12"/>
      <c r="K69" s="12"/>
      <c r="M69"/>
    </row>
    <row r="70" spans="1:13" ht="15.75">
      <c r="A70" s="155"/>
      <c r="B70" s="12"/>
      <c r="C70" s="12"/>
      <c r="D70" s="12"/>
      <c r="E70" s="12"/>
      <c r="F70" s="12"/>
      <c r="G70" s="12"/>
      <c r="H70" s="12"/>
      <c r="I70" s="12"/>
      <c r="J70" s="12"/>
      <c r="K70" s="12"/>
      <c r="M70"/>
    </row>
    <row r="71" spans="1:13" ht="15.75">
      <c r="A71" s="155"/>
      <c r="B71" s="12"/>
      <c r="C71" s="12"/>
      <c r="D71" s="12"/>
      <c r="E71" s="12"/>
      <c r="F71" s="12"/>
      <c r="G71" s="12"/>
      <c r="H71" s="12"/>
      <c r="I71" s="12"/>
      <c r="J71" s="12"/>
      <c r="K71" s="12"/>
      <c r="M71"/>
    </row>
    <row r="72" spans="1:13" ht="15.75">
      <c r="A72" s="155"/>
      <c r="B72" s="12"/>
      <c r="C72" s="12"/>
      <c r="D72" s="12"/>
      <c r="E72" s="12"/>
      <c r="F72" s="12"/>
      <c r="G72" s="12"/>
      <c r="H72" s="12"/>
      <c r="I72" s="12"/>
      <c r="J72" s="12"/>
      <c r="K72" s="12"/>
      <c r="M72"/>
    </row>
    <row r="73" spans="1:13" ht="15.75">
      <c r="A73" s="155"/>
      <c r="B73" s="12"/>
      <c r="C73" s="12"/>
      <c r="D73" s="12"/>
      <c r="E73" s="12"/>
      <c r="F73" s="12"/>
      <c r="G73" s="12"/>
      <c r="H73" s="12"/>
      <c r="I73" s="12"/>
      <c r="J73" s="12"/>
      <c r="K73" s="12"/>
      <c r="M73"/>
    </row>
    <row r="74" spans="1:13" ht="15.75">
      <c r="A74" s="155"/>
      <c r="B74" s="12"/>
      <c r="C74" s="12"/>
      <c r="D74" s="12"/>
      <c r="E74" s="12"/>
      <c r="F74" s="12"/>
      <c r="G74" s="12"/>
      <c r="H74" s="12"/>
      <c r="I74" s="12"/>
      <c r="J74" s="12"/>
      <c r="K74" s="12"/>
      <c r="M74"/>
    </row>
    <row r="75" spans="1:13" ht="15.75">
      <c r="A75" s="155"/>
      <c r="B75" s="12"/>
      <c r="C75" s="12"/>
      <c r="D75" s="12"/>
      <c r="E75" s="12"/>
      <c r="F75" s="12"/>
      <c r="G75" s="12"/>
      <c r="H75" s="12"/>
      <c r="I75" s="12"/>
      <c r="J75" s="12"/>
      <c r="K75" s="12"/>
      <c r="M75"/>
    </row>
    <row r="76" spans="1:13" ht="15.75">
      <c r="A76" s="155"/>
      <c r="B76" s="12"/>
      <c r="C76" s="12"/>
      <c r="D76" s="12"/>
      <c r="E76" s="12"/>
      <c r="F76" s="12"/>
      <c r="G76" s="12"/>
      <c r="H76" s="12"/>
      <c r="I76" s="12"/>
      <c r="J76" s="12"/>
      <c r="K76" s="12"/>
      <c r="M76"/>
    </row>
    <row r="77" spans="1:13" ht="15.75">
      <c r="A77" s="155"/>
      <c r="B77" s="12"/>
      <c r="C77" s="12"/>
      <c r="D77" s="12"/>
      <c r="E77" s="12"/>
      <c r="F77" s="12"/>
      <c r="G77" s="12"/>
      <c r="H77" s="12"/>
      <c r="I77" s="12"/>
      <c r="J77" s="12"/>
      <c r="K77" s="12"/>
      <c r="M77"/>
    </row>
    <row r="78" spans="1:13" ht="15.75">
      <c r="A78" s="155"/>
      <c r="B78" s="12"/>
      <c r="C78" s="12"/>
      <c r="D78" s="12"/>
      <c r="E78" s="12"/>
      <c r="F78" s="12"/>
      <c r="G78" s="12"/>
      <c r="H78" s="12"/>
      <c r="I78" s="12"/>
      <c r="J78" s="12"/>
      <c r="K78" s="12"/>
      <c r="M78"/>
    </row>
    <row r="79" spans="1:13" ht="15.75">
      <c r="A79" s="155"/>
      <c r="B79" s="12"/>
      <c r="C79" s="12"/>
      <c r="D79" s="12"/>
      <c r="E79" s="12"/>
      <c r="F79" s="12"/>
      <c r="G79" s="12"/>
      <c r="H79" s="12"/>
      <c r="I79" s="12"/>
      <c r="J79" s="12"/>
      <c r="K79" s="12"/>
      <c r="M79"/>
    </row>
    <row r="80" spans="1:13" ht="15.75">
      <c r="A80" s="155"/>
      <c r="B80" s="12"/>
      <c r="C80" s="12"/>
      <c r="D80" s="12"/>
      <c r="E80" s="12"/>
      <c r="F80" s="12"/>
      <c r="G80" s="12"/>
      <c r="H80" s="12"/>
      <c r="I80" s="12"/>
      <c r="J80" s="12"/>
      <c r="K80" s="12"/>
      <c r="M80"/>
    </row>
    <row r="81" spans="1:13" ht="15.75">
      <c r="A81" s="155"/>
      <c r="B81" s="12"/>
      <c r="C81" s="12"/>
      <c r="D81" s="12"/>
      <c r="E81" s="12"/>
      <c r="F81" s="12"/>
      <c r="G81" s="12"/>
      <c r="H81" s="12"/>
      <c r="I81" s="12"/>
      <c r="J81" s="12"/>
      <c r="K81" s="12"/>
      <c r="M81"/>
    </row>
    <row r="82" spans="1:13" ht="15.75">
      <c r="A82" s="155"/>
      <c r="B82" s="12"/>
      <c r="C82" s="12"/>
      <c r="D82" s="12"/>
      <c r="E82" s="12"/>
      <c r="F82" s="12"/>
      <c r="G82" s="12"/>
      <c r="H82" s="12"/>
      <c r="I82" s="12"/>
      <c r="J82" s="12"/>
      <c r="K82" s="12"/>
      <c r="M82"/>
    </row>
    <row r="83" spans="1:13" ht="15.75">
      <c r="A83" s="155"/>
      <c r="B83" s="12"/>
      <c r="C83" s="12"/>
      <c r="D83" s="12"/>
      <c r="E83" s="12"/>
      <c r="F83" s="12"/>
      <c r="G83" s="12"/>
      <c r="H83" s="12"/>
      <c r="I83" s="12"/>
      <c r="J83" s="12"/>
      <c r="K83" s="12"/>
      <c r="M83"/>
    </row>
    <row r="84" spans="1:13" ht="15.75">
      <c r="A84" s="155"/>
      <c r="B84" s="12"/>
      <c r="C84" s="12"/>
      <c r="D84" s="12"/>
      <c r="E84" s="12"/>
      <c r="F84" s="12"/>
      <c r="G84" s="12"/>
      <c r="H84" s="12"/>
      <c r="I84" s="12"/>
      <c r="J84" s="12"/>
      <c r="K84" s="12"/>
      <c r="M84"/>
    </row>
    <row r="85" spans="1:13" ht="15.75">
      <c r="A85" s="155"/>
      <c r="B85" s="12"/>
      <c r="C85" s="12"/>
      <c r="D85" s="12"/>
      <c r="E85" s="12"/>
      <c r="F85" s="12"/>
      <c r="G85" s="12"/>
      <c r="H85" s="12"/>
      <c r="I85" s="12"/>
      <c r="J85" s="12"/>
      <c r="K85" s="12"/>
      <c r="M85"/>
    </row>
    <row r="86" spans="1:13" ht="15.75">
      <c r="A86" s="155"/>
      <c r="B86" s="12"/>
      <c r="C86" s="12"/>
      <c r="D86" s="12"/>
      <c r="E86" s="12"/>
      <c r="F86" s="12"/>
      <c r="G86" s="12"/>
      <c r="H86" s="12"/>
      <c r="I86" s="12"/>
      <c r="J86" s="12"/>
      <c r="K86" s="12"/>
      <c r="M86"/>
    </row>
    <row r="87" spans="1:13" ht="15.75">
      <c r="A87" s="155"/>
      <c r="B87" s="12"/>
      <c r="C87" s="12"/>
      <c r="D87" s="12"/>
      <c r="E87" s="12"/>
      <c r="F87" s="12"/>
      <c r="G87" s="12"/>
      <c r="H87" s="12"/>
      <c r="I87" s="12"/>
      <c r="J87" s="12"/>
      <c r="K87" s="12"/>
      <c r="M87"/>
    </row>
    <row r="88" spans="1:13" ht="15.75">
      <c r="A88" s="155"/>
      <c r="B88" s="12"/>
      <c r="C88" s="12"/>
      <c r="D88" s="12"/>
      <c r="E88" s="12"/>
      <c r="F88" s="12"/>
      <c r="G88" s="12"/>
      <c r="H88" s="12"/>
      <c r="I88" s="12"/>
      <c r="J88" s="12"/>
      <c r="K88" s="12"/>
      <c r="M88"/>
    </row>
    <row r="89" spans="1:13" ht="15.75">
      <c r="A89" s="155"/>
      <c r="B89" s="12"/>
      <c r="C89" s="12"/>
      <c r="D89" s="12"/>
      <c r="E89" s="12"/>
      <c r="F89" s="12"/>
      <c r="G89" s="12"/>
      <c r="H89" s="12"/>
      <c r="I89" s="12"/>
      <c r="J89" s="12"/>
      <c r="K89" s="12"/>
      <c r="M89"/>
    </row>
    <row r="90" spans="1:13" ht="15.75">
      <c r="A90" s="155"/>
      <c r="B90" s="12"/>
      <c r="C90" s="12"/>
      <c r="D90" s="12"/>
      <c r="E90" s="12"/>
      <c r="F90" s="12"/>
      <c r="G90" s="12"/>
      <c r="H90" s="12"/>
      <c r="I90" s="12"/>
      <c r="J90" s="12"/>
      <c r="K90" s="12"/>
      <c r="M90"/>
    </row>
    <row r="91" spans="1:13" ht="15.75">
      <c r="A91" s="155"/>
      <c r="B91" s="12"/>
      <c r="C91" s="12"/>
      <c r="D91" s="12"/>
      <c r="E91" s="12"/>
      <c r="F91" s="12"/>
      <c r="G91" s="12"/>
      <c r="H91" s="12"/>
      <c r="I91" s="12"/>
      <c r="J91" s="12"/>
      <c r="K91" s="12"/>
      <c r="M91"/>
    </row>
    <row r="92" spans="1:13" ht="15.75">
      <c r="A92" s="155"/>
      <c r="B92" s="12"/>
      <c r="C92" s="12"/>
      <c r="D92" s="12"/>
      <c r="E92" s="12"/>
      <c r="F92" s="12"/>
      <c r="G92" s="12"/>
      <c r="H92" s="12"/>
      <c r="I92" s="12"/>
      <c r="J92" s="12"/>
      <c r="K92" s="12"/>
      <c r="M92"/>
    </row>
    <row r="93" spans="1:13" ht="15.75">
      <c r="A93" s="155"/>
      <c r="B93" s="12"/>
      <c r="C93" s="12"/>
      <c r="D93" s="12"/>
      <c r="E93" s="12"/>
      <c r="F93" s="12"/>
      <c r="G93" s="12"/>
      <c r="H93" s="12"/>
      <c r="I93" s="12"/>
      <c r="J93" s="12"/>
      <c r="K93" s="12"/>
      <c r="M93"/>
    </row>
    <row r="94" spans="1:13" ht="15.75">
      <c r="A94" s="155"/>
      <c r="B94" s="12"/>
      <c r="C94" s="12"/>
      <c r="D94" s="12"/>
      <c r="E94" s="12"/>
      <c r="F94" s="12"/>
      <c r="G94" s="12"/>
      <c r="H94" s="12"/>
      <c r="I94" s="12"/>
      <c r="J94" s="12"/>
      <c r="K94" s="12"/>
      <c r="M94"/>
    </row>
    <row r="95" spans="1:13" ht="15.75">
      <c r="A95" s="155"/>
      <c r="B95" s="12"/>
      <c r="C95" s="12"/>
      <c r="D95" s="12"/>
      <c r="E95" s="12"/>
      <c r="F95" s="12"/>
      <c r="G95" s="12"/>
      <c r="H95" s="12"/>
      <c r="I95" s="12"/>
      <c r="J95" s="12"/>
      <c r="K95" s="12"/>
      <c r="M95"/>
    </row>
    <row r="96" spans="1:13" ht="15.75">
      <c r="A96" s="155"/>
      <c r="B96" s="12"/>
      <c r="C96" s="12"/>
      <c r="D96" s="12"/>
      <c r="E96" s="12"/>
      <c r="F96" s="12"/>
      <c r="G96" s="12"/>
      <c r="H96" s="12"/>
      <c r="I96" s="12"/>
      <c r="J96" s="12"/>
      <c r="K96" s="12"/>
      <c r="M96"/>
    </row>
    <row r="97" spans="1:13" ht="15.75">
      <c r="A97" s="155"/>
      <c r="B97" s="12"/>
      <c r="C97" s="12"/>
      <c r="D97" s="12"/>
      <c r="E97" s="12"/>
      <c r="F97" s="12"/>
      <c r="G97" s="12"/>
      <c r="H97" s="12"/>
      <c r="I97" s="12"/>
      <c r="J97" s="12"/>
      <c r="K97" s="12"/>
      <c r="M97"/>
    </row>
    <row r="98" spans="1:13" ht="15.75">
      <c r="A98" s="155"/>
      <c r="B98" s="12"/>
      <c r="C98" s="12"/>
      <c r="D98" s="12"/>
      <c r="E98" s="12"/>
      <c r="F98" s="12"/>
      <c r="G98" s="12"/>
      <c r="H98" s="12"/>
      <c r="I98" s="12"/>
      <c r="J98" s="12"/>
      <c r="K98" s="12"/>
      <c r="M98"/>
    </row>
    <row r="99" spans="1:13" ht="15.75">
      <c r="A99" s="155"/>
      <c r="B99" s="12"/>
      <c r="C99" s="12"/>
      <c r="D99" s="12"/>
      <c r="E99" s="12"/>
      <c r="F99" s="12"/>
      <c r="G99" s="12"/>
      <c r="H99" s="12"/>
      <c r="I99" s="12"/>
      <c r="J99" s="12"/>
      <c r="K99" s="12"/>
      <c r="M99"/>
    </row>
    <row r="100" spans="1:13" ht="15.75">
      <c r="A100" s="15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M100"/>
    </row>
    <row r="101" spans="1:13" ht="15.75">
      <c r="A101" s="155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M101"/>
    </row>
    <row r="102" spans="1:13" ht="15.75">
      <c r="A102" s="15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M102"/>
    </row>
    <row r="103" spans="1:13" ht="15.75">
      <c r="A103" s="155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M103"/>
    </row>
    <row r="104" spans="1:13" ht="15.75">
      <c r="A104" s="189"/>
      <c r="B104" s="2"/>
      <c r="C104" s="2"/>
      <c r="D104" s="2"/>
      <c r="E104" s="2"/>
      <c r="F104" s="2"/>
      <c r="G104" s="2"/>
      <c r="H104" s="2"/>
      <c r="I104" s="2"/>
      <c r="J104" s="2"/>
      <c r="K104" s="2"/>
      <c r="M104"/>
    </row>
    <row r="105" spans="1:13" ht="15.75">
      <c r="A105" s="189"/>
      <c r="B105" s="2"/>
      <c r="C105" s="2"/>
      <c r="D105" s="2"/>
      <c r="E105" s="2"/>
      <c r="F105" s="2"/>
      <c r="G105" s="2"/>
      <c r="H105" s="2"/>
      <c r="I105" s="2"/>
      <c r="J105" s="2"/>
      <c r="K105" s="2"/>
      <c r="M105"/>
    </row>
    <row r="106" spans="1:13" ht="15.75">
      <c r="A106" s="189"/>
      <c r="B106" s="2"/>
      <c r="C106" s="2"/>
      <c r="D106" s="2"/>
      <c r="E106" s="2"/>
      <c r="F106" s="2"/>
      <c r="G106" s="2"/>
      <c r="H106" s="2"/>
      <c r="I106" s="2"/>
      <c r="J106" s="2"/>
      <c r="K106" s="2"/>
      <c r="M106"/>
    </row>
    <row r="107" spans="1:13" ht="15.75">
      <c r="A107" s="189"/>
      <c r="B107" s="2"/>
      <c r="C107" s="2"/>
      <c r="D107" s="2"/>
      <c r="E107" s="2"/>
      <c r="F107" s="2"/>
      <c r="G107" s="2"/>
      <c r="H107" s="2"/>
      <c r="I107" s="2"/>
      <c r="J107" s="2"/>
      <c r="K107" s="2"/>
      <c r="M107"/>
    </row>
    <row r="108" spans="1:13" ht="15.75">
      <c r="A108" s="189"/>
      <c r="B108" s="2"/>
      <c r="C108" s="2"/>
      <c r="D108" s="2"/>
      <c r="E108" s="2"/>
      <c r="F108" s="2"/>
      <c r="G108" s="2"/>
      <c r="H108" s="2"/>
      <c r="I108" s="2"/>
      <c r="J108" s="2"/>
      <c r="K108" s="2"/>
      <c r="M108"/>
    </row>
    <row r="109" spans="1:13" ht="15.75">
      <c r="A109" s="189"/>
      <c r="B109" s="2"/>
      <c r="C109" s="2"/>
      <c r="D109" s="2"/>
      <c r="E109" s="2"/>
      <c r="F109" s="2"/>
      <c r="G109" s="2"/>
      <c r="H109" s="2"/>
      <c r="I109" s="2"/>
      <c r="J109" s="2"/>
      <c r="K109" s="2"/>
      <c r="M109"/>
    </row>
    <row r="110" spans="1:13" ht="15.75">
      <c r="A110" s="189"/>
      <c r="B110" s="2"/>
      <c r="C110" s="2"/>
      <c r="D110" s="2"/>
      <c r="E110" s="2"/>
      <c r="F110" s="2"/>
      <c r="G110" s="2"/>
      <c r="H110" s="2"/>
      <c r="I110" s="2"/>
      <c r="J110" s="2"/>
      <c r="K110" s="2"/>
      <c r="M110"/>
    </row>
    <row r="111" spans="1:13" ht="15.75">
      <c r="A111" s="189"/>
      <c r="B111" s="2"/>
      <c r="C111" s="2"/>
      <c r="D111" s="2"/>
      <c r="E111" s="2"/>
      <c r="F111" s="2"/>
      <c r="G111" s="2"/>
      <c r="H111" s="2"/>
      <c r="I111" s="2"/>
      <c r="J111" s="2"/>
      <c r="K111" s="2"/>
      <c r="M111"/>
    </row>
    <row r="112" spans="1:13" ht="15.75">
      <c r="A112" s="189"/>
      <c r="B112" s="2"/>
      <c r="C112" s="2"/>
      <c r="D112" s="2"/>
      <c r="E112" s="2"/>
      <c r="F112" s="2"/>
      <c r="G112" s="2"/>
      <c r="H112" s="2"/>
      <c r="I112" s="2"/>
      <c r="J112" s="2"/>
      <c r="K112" s="2"/>
      <c r="M112"/>
    </row>
    <row r="113" spans="1:13" ht="15.75">
      <c r="A113" s="189"/>
      <c r="B113" s="2"/>
      <c r="C113" s="2"/>
      <c r="D113" s="2"/>
      <c r="E113" s="2"/>
      <c r="F113" s="2"/>
      <c r="G113" s="2"/>
      <c r="H113" s="2"/>
      <c r="I113" s="2"/>
      <c r="J113" s="2"/>
      <c r="K113" s="2"/>
      <c r="M113"/>
    </row>
    <row r="114" spans="1:13" ht="15.75">
      <c r="A114" s="189"/>
      <c r="B114" s="2"/>
      <c r="C114" s="2"/>
      <c r="D114" s="2"/>
      <c r="E114" s="2"/>
      <c r="F114" s="2"/>
      <c r="G114" s="2"/>
      <c r="H114" s="2"/>
      <c r="I114" s="2"/>
      <c r="J114" s="2"/>
      <c r="K114" s="2"/>
      <c r="M114"/>
    </row>
    <row r="115" spans="1:13" ht="15.75">
      <c r="A115" s="189"/>
      <c r="B115" s="2"/>
      <c r="C115" s="2"/>
      <c r="D115" s="2"/>
      <c r="E115" s="2"/>
      <c r="F115" s="2"/>
      <c r="G115" s="2"/>
      <c r="H115" s="2"/>
      <c r="I115" s="2"/>
      <c r="J115" s="2"/>
      <c r="K115" s="2"/>
      <c r="M115"/>
    </row>
    <row r="116" spans="1:13" ht="15.75">
      <c r="A116" s="189"/>
      <c r="B116" s="2"/>
      <c r="C116" s="2"/>
      <c r="D116" s="2"/>
      <c r="E116" s="2"/>
      <c r="F116" s="2"/>
      <c r="G116" s="2"/>
      <c r="H116" s="2"/>
      <c r="I116" s="2"/>
      <c r="J116" s="2"/>
      <c r="K116" s="2"/>
      <c r="M116"/>
    </row>
    <row r="117" spans="1:13" ht="15.75">
      <c r="A117" s="189"/>
      <c r="B117" s="2"/>
      <c r="C117" s="2"/>
      <c r="D117" s="2"/>
      <c r="E117" s="2"/>
      <c r="F117" s="2"/>
      <c r="G117" s="2"/>
      <c r="H117" s="2"/>
      <c r="I117" s="2"/>
      <c r="J117" s="2"/>
      <c r="K117" s="2"/>
      <c r="M117"/>
    </row>
    <row r="118" spans="1:13" ht="15.75">
      <c r="A118" s="189"/>
      <c r="B118" s="2"/>
      <c r="C118" s="2"/>
      <c r="D118" s="2"/>
      <c r="E118" s="2"/>
      <c r="F118" s="2"/>
      <c r="G118" s="2"/>
      <c r="H118" s="2"/>
      <c r="I118" s="2"/>
      <c r="J118" s="2"/>
      <c r="K118" s="2"/>
      <c r="M118"/>
    </row>
    <row r="119" spans="1:13" ht="15.75">
      <c r="A119" s="189"/>
      <c r="B119" s="2"/>
      <c r="C119" s="2"/>
      <c r="D119" s="2"/>
      <c r="E119" s="2"/>
      <c r="F119" s="2"/>
      <c r="G119" s="2"/>
      <c r="H119" s="2"/>
      <c r="I119" s="2"/>
      <c r="J119" s="2"/>
      <c r="K119" s="2"/>
      <c r="M119"/>
    </row>
    <row r="120" spans="1:13" ht="15.75">
      <c r="A120" s="189"/>
      <c r="B120" s="2"/>
      <c r="C120" s="2"/>
      <c r="D120" s="2"/>
      <c r="E120" s="2"/>
      <c r="F120" s="2"/>
      <c r="G120" s="2"/>
      <c r="H120" s="2"/>
      <c r="I120" s="2"/>
      <c r="J120" s="2"/>
      <c r="K120" s="2"/>
      <c r="M120"/>
    </row>
    <row r="121" spans="1:13" ht="15.75">
      <c r="A121" s="189"/>
      <c r="B121" s="2"/>
      <c r="C121" s="2"/>
      <c r="D121" s="2"/>
      <c r="E121" s="2"/>
      <c r="F121" s="2"/>
      <c r="G121" s="2"/>
      <c r="H121" s="2"/>
      <c r="I121" s="2"/>
      <c r="J121" s="2"/>
      <c r="K121" s="2"/>
      <c r="M121"/>
    </row>
    <row r="122" spans="1:13" ht="15.75">
      <c r="A122" s="189"/>
      <c r="B122" s="2"/>
      <c r="C122" s="2"/>
      <c r="D122" s="2"/>
      <c r="E122" s="2"/>
      <c r="F122" s="2"/>
      <c r="G122" s="2"/>
      <c r="H122" s="2"/>
      <c r="I122" s="2"/>
      <c r="J122" s="2"/>
      <c r="K122" s="2"/>
      <c r="M122"/>
    </row>
    <row r="123" spans="1:13" ht="15.75">
      <c r="A123" s="189"/>
      <c r="B123" s="2"/>
      <c r="C123" s="2"/>
      <c r="D123" s="2"/>
      <c r="E123" s="2"/>
      <c r="F123" s="2"/>
      <c r="G123" s="2"/>
      <c r="H123" s="2"/>
      <c r="I123" s="2"/>
      <c r="J123" s="2"/>
      <c r="K123" s="2"/>
      <c r="M123"/>
    </row>
    <row r="124" spans="1:13" ht="15.75">
      <c r="A124" s="189"/>
      <c r="B124" s="2"/>
      <c r="C124" s="2"/>
      <c r="D124" s="2"/>
      <c r="E124" s="2"/>
      <c r="F124" s="2"/>
      <c r="G124" s="2"/>
      <c r="H124" s="2"/>
      <c r="I124" s="2"/>
      <c r="J124" s="2"/>
      <c r="K124" s="2"/>
      <c r="M124"/>
    </row>
    <row r="125" spans="1:13" ht="15.75">
      <c r="A125" s="189"/>
      <c r="B125" s="2"/>
      <c r="C125" s="2"/>
      <c r="D125" s="2"/>
      <c r="E125" s="2"/>
      <c r="F125" s="2"/>
      <c r="G125" s="2"/>
      <c r="H125" s="2"/>
      <c r="I125" s="2"/>
      <c r="J125" s="2"/>
      <c r="K125" s="2"/>
      <c r="M125"/>
    </row>
    <row r="126" spans="1:13" ht="15.75">
      <c r="A126" s="189"/>
      <c r="B126" s="2"/>
      <c r="C126" s="2"/>
      <c r="D126" s="2"/>
      <c r="E126" s="2"/>
      <c r="F126" s="2"/>
      <c r="G126" s="2"/>
      <c r="H126" s="2"/>
      <c r="I126" s="2"/>
      <c r="J126" s="2"/>
      <c r="K126" s="2"/>
      <c r="M126"/>
    </row>
    <row r="127" spans="1:13" ht="15.75">
      <c r="A127" s="189"/>
      <c r="B127" s="2"/>
      <c r="C127" s="2"/>
      <c r="D127" s="2"/>
      <c r="E127" s="2"/>
      <c r="F127" s="2"/>
      <c r="G127" s="2"/>
      <c r="H127" s="2"/>
      <c r="I127" s="2"/>
      <c r="J127" s="2"/>
      <c r="K127" s="2"/>
      <c r="M127"/>
    </row>
    <row r="128" spans="1:13" ht="15.75">
      <c r="A128" s="189"/>
      <c r="B128" s="2"/>
      <c r="C128" s="2"/>
      <c r="D128" s="2"/>
      <c r="E128" s="2"/>
      <c r="F128" s="2"/>
      <c r="G128" s="2"/>
      <c r="H128" s="2"/>
      <c r="I128" s="2"/>
      <c r="J128" s="2"/>
      <c r="K128" s="2"/>
      <c r="M128"/>
    </row>
    <row r="129" spans="1:13" ht="15.75">
      <c r="A129" s="189"/>
      <c r="B129" s="2"/>
      <c r="C129" s="2"/>
      <c r="D129" s="2"/>
      <c r="E129" s="2"/>
      <c r="F129" s="2"/>
      <c r="G129" s="2"/>
      <c r="H129" s="2"/>
      <c r="I129" s="2"/>
      <c r="J129" s="2"/>
      <c r="K129" s="2"/>
      <c r="M129"/>
    </row>
    <row r="130" spans="1:13" ht="15.75">
      <c r="A130" s="189"/>
      <c r="B130" s="2"/>
      <c r="C130" s="2"/>
      <c r="D130" s="2"/>
      <c r="E130" s="2"/>
      <c r="F130" s="2"/>
      <c r="G130" s="2"/>
      <c r="H130" s="2"/>
      <c r="I130" s="2"/>
      <c r="J130" s="2"/>
      <c r="K130" s="2"/>
      <c r="M130"/>
    </row>
    <row r="131" spans="1:13" ht="15.75">
      <c r="A131" s="189"/>
      <c r="B131" s="2"/>
      <c r="C131" s="2"/>
      <c r="D131" s="2"/>
      <c r="E131" s="2"/>
      <c r="F131" s="2"/>
      <c r="G131" s="2"/>
      <c r="H131" s="2"/>
      <c r="I131" s="2"/>
      <c r="J131" s="2"/>
      <c r="K131" s="2"/>
      <c r="M131"/>
    </row>
    <row r="132" spans="1:13" ht="15.75">
      <c r="A132" s="189"/>
      <c r="B132" s="2"/>
      <c r="C132" s="2"/>
      <c r="D132" s="2"/>
      <c r="E132" s="2"/>
      <c r="F132" s="2"/>
      <c r="G132" s="2"/>
      <c r="H132" s="2"/>
      <c r="I132" s="2"/>
      <c r="J132" s="2"/>
      <c r="K132" s="2"/>
      <c r="M132"/>
    </row>
    <row r="133" spans="1:13" ht="15.75">
      <c r="A133" s="189"/>
      <c r="B133" s="2"/>
      <c r="C133" s="2"/>
      <c r="D133" s="2"/>
      <c r="E133" s="2"/>
      <c r="F133" s="2"/>
      <c r="G133" s="2"/>
      <c r="H133" s="2"/>
      <c r="I133" s="2"/>
      <c r="J133" s="2"/>
      <c r="K133" s="2"/>
      <c r="M133"/>
    </row>
    <row r="134" spans="1:13" ht="15.75">
      <c r="A134" s="189"/>
      <c r="B134" s="2"/>
      <c r="C134" s="2"/>
      <c r="D134" s="2"/>
      <c r="E134" s="2"/>
      <c r="F134" s="2"/>
      <c r="G134" s="2"/>
      <c r="H134" s="2"/>
      <c r="I134" s="2"/>
      <c r="J134" s="2"/>
      <c r="K134" s="2"/>
      <c r="M134"/>
    </row>
    <row r="135" spans="1:13" ht="15.75">
      <c r="A135" s="189"/>
      <c r="B135" s="2"/>
      <c r="C135" s="2"/>
      <c r="D135" s="2"/>
      <c r="E135" s="2"/>
      <c r="F135" s="2"/>
      <c r="G135" s="2"/>
      <c r="H135" s="2"/>
      <c r="I135" s="2"/>
      <c r="J135" s="2"/>
      <c r="K135" s="2"/>
      <c r="M135"/>
    </row>
    <row r="136" spans="1:13" ht="15.75">
      <c r="A136" s="189"/>
      <c r="B136" s="2"/>
      <c r="C136" s="2"/>
      <c r="D136" s="2"/>
      <c r="E136" s="2"/>
      <c r="F136" s="2"/>
      <c r="G136" s="2"/>
      <c r="H136" s="2"/>
      <c r="I136" s="2"/>
      <c r="J136" s="2"/>
      <c r="K136" s="2"/>
      <c r="M136"/>
    </row>
    <row r="137" spans="1:13" ht="15.75">
      <c r="A137" s="189"/>
      <c r="B137" s="2"/>
      <c r="C137" s="2"/>
      <c r="D137" s="2"/>
      <c r="E137" s="2"/>
      <c r="F137" s="2"/>
      <c r="G137" s="2"/>
      <c r="H137" s="2"/>
      <c r="I137" s="2"/>
      <c r="J137" s="2"/>
      <c r="K137" s="2"/>
      <c r="M137"/>
    </row>
    <row r="138" spans="1:13" ht="15.75">
      <c r="A138" s="189"/>
      <c r="B138" s="2"/>
      <c r="C138" s="2"/>
      <c r="D138" s="2"/>
      <c r="E138" s="2"/>
      <c r="F138" s="2"/>
      <c r="G138" s="2"/>
      <c r="H138" s="2"/>
      <c r="I138" s="2"/>
      <c r="J138" s="2"/>
      <c r="K138" s="2"/>
      <c r="M138"/>
    </row>
    <row r="139" spans="1:13" ht="15.75">
      <c r="A139" s="189"/>
      <c r="B139" s="2"/>
      <c r="C139" s="2"/>
      <c r="D139" s="2"/>
      <c r="E139" s="2"/>
      <c r="F139" s="2"/>
      <c r="G139" s="2"/>
      <c r="H139" s="2"/>
      <c r="I139" s="2"/>
      <c r="J139" s="2"/>
      <c r="K139" s="2"/>
      <c r="M139"/>
    </row>
    <row r="140" spans="1:13" ht="15.75">
      <c r="A140" s="189"/>
      <c r="B140" s="2"/>
      <c r="C140" s="2"/>
      <c r="D140" s="2"/>
      <c r="E140" s="2"/>
      <c r="F140" s="2"/>
      <c r="G140" s="2"/>
      <c r="H140" s="2"/>
      <c r="I140" s="2"/>
      <c r="J140" s="2"/>
      <c r="K140" s="2"/>
      <c r="M140"/>
    </row>
    <row r="141" spans="1:13" ht="15.75">
      <c r="A141" s="189"/>
      <c r="B141" s="2"/>
      <c r="C141" s="2"/>
      <c r="D141" s="2"/>
      <c r="E141" s="2"/>
      <c r="F141" s="2"/>
      <c r="G141" s="2"/>
      <c r="H141" s="2"/>
      <c r="I141" s="2"/>
      <c r="J141" s="2"/>
      <c r="K141" s="2"/>
      <c r="M141"/>
    </row>
    <row r="142" spans="1:13" ht="15.75">
      <c r="A142" s="189"/>
      <c r="B142" s="2"/>
      <c r="C142" s="2"/>
      <c r="D142" s="2"/>
      <c r="E142" s="2"/>
      <c r="F142" s="2"/>
      <c r="G142" s="2"/>
      <c r="H142" s="2"/>
      <c r="I142" s="2"/>
      <c r="J142" s="2"/>
      <c r="K142" s="2"/>
      <c r="M142"/>
    </row>
    <row r="143" spans="1:13" ht="15.75">
      <c r="A143" s="189"/>
      <c r="B143" s="2"/>
      <c r="C143" s="2"/>
      <c r="D143" s="2"/>
      <c r="E143" s="2"/>
      <c r="F143" s="2"/>
      <c r="G143" s="2"/>
      <c r="H143" s="2"/>
      <c r="I143" s="2"/>
      <c r="J143" s="2"/>
      <c r="K143" s="2"/>
      <c r="M143"/>
    </row>
    <row r="144" spans="1:13" ht="15.75">
      <c r="A144" s="189"/>
      <c r="B144" s="2"/>
      <c r="C144" s="2"/>
      <c r="D144" s="2"/>
      <c r="E144" s="2"/>
      <c r="F144" s="2"/>
      <c r="G144" s="2"/>
      <c r="H144" s="2"/>
      <c r="I144" s="2"/>
      <c r="J144" s="2"/>
      <c r="K144" s="2"/>
      <c r="M144"/>
    </row>
    <row r="145" spans="1:13" ht="15.75">
      <c r="A145" s="189"/>
      <c r="B145" s="2"/>
      <c r="C145" s="2"/>
      <c r="D145" s="2"/>
      <c r="E145" s="2"/>
      <c r="F145" s="2"/>
      <c r="G145" s="2"/>
      <c r="H145" s="2"/>
      <c r="I145" s="2"/>
      <c r="J145" s="2"/>
      <c r="K145" s="2"/>
      <c r="M145"/>
    </row>
    <row r="146" spans="1:13" ht="15.75">
      <c r="A146" s="189"/>
      <c r="B146" s="2"/>
      <c r="C146" s="2"/>
      <c r="D146" s="2"/>
      <c r="E146" s="2"/>
      <c r="F146" s="2"/>
      <c r="G146" s="2"/>
      <c r="H146" s="2"/>
      <c r="I146" s="2"/>
      <c r="J146" s="2"/>
      <c r="K146" s="2"/>
      <c r="M146"/>
    </row>
  </sheetData>
  <mergeCells count="25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5:K5"/>
    <mergeCell ref="A9:K9"/>
    <mergeCell ref="A13:K13"/>
    <mergeCell ref="J2:J3"/>
    <mergeCell ref="K2:K3"/>
    <mergeCell ref="A6:K6"/>
    <mergeCell ref="A29:K29"/>
    <mergeCell ref="A34:K34"/>
    <mergeCell ref="A14:K14"/>
    <mergeCell ref="A18:K18"/>
    <mergeCell ref="A24:K24"/>
    <mergeCell ref="A19:K19"/>
    <mergeCell ref="A28:K28"/>
    <mergeCell ref="A15:K15"/>
    <mergeCell ref="A20:K20"/>
  </mergeCells>
  <phoneticPr fontId="4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526"/>
  <sheetViews>
    <sheetView zoomScale="70" zoomScaleNormal="70" workbookViewId="0">
      <selection activeCell="I21" sqref="I21"/>
    </sheetView>
  </sheetViews>
  <sheetFormatPr defaultRowHeight="15"/>
  <cols>
    <col min="1" max="1" width="5" style="57" customWidth="1"/>
    <col min="2" max="2" width="20.28515625" customWidth="1"/>
    <col min="3" max="3" width="21.140625" customWidth="1"/>
    <col min="4" max="4" width="9.85546875" style="26" customWidth="1"/>
    <col min="5" max="5" width="12.7109375" customWidth="1"/>
    <col min="6" max="7" width="16.140625" customWidth="1"/>
    <col min="8" max="8" width="23.140625" customWidth="1"/>
    <col min="9" max="11" width="16" customWidth="1"/>
    <col min="12" max="12" width="16.5703125" customWidth="1"/>
    <col min="13" max="13" width="12.28515625" style="47" customWidth="1"/>
    <col min="14" max="14" width="12.85546875" style="47" customWidth="1"/>
    <col min="15" max="15" width="12.85546875" customWidth="1"/>
    <col min="16" max="19" width="11.42578125" customWidth="1"/>
  </cols>
  <sheetData>
    <row r="1" spans="1:15" ht="15.75">
      <c r="A1" s="53"/>
      <c r="B1" s="2"/>
      <c r="C1" s="2"/>
      <c r="D1" s="189"/>
      <c r="E1" s="2"/>
      <c r="F1" s="2"/>
      <c r="G1" s="2"/>
      <c r="H1" s="2"/>
      <c r="J1" s="640" t="s">
        <v>681</v>
      </c>
      <c r="K1" s="640"/>
      <c r="L1" s="640"/>
    </row>
    <row r="2" spans="1:15" ht="15.75">
      <c r="A2" s="622" t="s">
        <v>484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171"/>
      <c r="N2" s="171"/>
    </row>
    <row r="3" spans="1:15" ht="15.75">
      <c r="A3" s="618" t="s">
        <v>682</v>
      </c>
      <c r="B3" s="618" t="s">
        <v>472</v>
      </c>
      <c r="C3" s="618" t="s">
        <v>471</v>
      </c>
      <c r="D3" s="618" t="s">
        <v>683</v>
      </c>
      <c r="E3" s="618"/>
      <c r="F3" s="618" t="s">
        <v>691</v>
      </c>
      <c r="G3" s="641" t="s">
        <v>686</v>
      </c>
      <c r="H3" s="618" t="s">
        <v>687</v>
      </c>
      <c r="I3" s="618" t="s">
        <v>688</v>
      </c>
      <c r="J3" s="618" t="s">
        <v>689</v>
      </c>
      <c r="K3" s="618" t="s">
        <v>690</v>
      </c>
      <c r="L3" s="618" t="s">
        <v>709</v>
      </c>
      <c r="M3" s="172"/>
    </row>
    <row r="4" spans="1:15" ht="47.25">
      <c r="A4" s="618"/>
      <c r="B4" s="618"/>
      <c r="C4" s="618"/>
      <c r="D4" s="8" t="s">
        <v>684</v>
      </c>
      <c r="E4" s="8" t="s">
        <v>685</v>
      </c>
      <c r="F4" s="618"/>
      <c r="G4" s="642"/>
      <c r="H4" s="618"/>
      <c r="I4" s="618"/>
      <c r="J4" s="618"/>
      <c r="K4" s="618"/>
      <c r="L4" s="618"/>
      <c r="M4" s="172"/>
      <c r="N4" s="172"/>
    </row>
    <row r="5" spans="1:15">
      <c r="A5" s="178">
        <v>1</v>
      </c>
      <c r="B5" s="178">
        <v>2</v>
      </c>
      <c r="C5" s="178">
        <v>3</v>
      </c>
      <c r="D5" s="178">
        <v>4</v>
      </c>
      <c r="E5" s="178">
        <v>5</v>
      </c>
      <c r="F5" s="178">
        <v>6</v>
      </c>
      <c r="G5" s="178">
        <v>7</v>
      </c>
      <c r="H5" s="178">
        <v>8</v>
      </c>
      <c r="I5" s="178">
        <v>9</v>
      </c>
      <c r="J5" s="178">
        <v>10</v>
      </c>
      <c r="K5" s="178">
        <v>11</v>
      </c>
      <c r="L5" s="178">
        <v>12</v>
      </c>
      <c r="M5" s="172"/>
      <c r="N5" s="172"/>
    </row>
    <row r="6" spans="1:15" ht="15.75">
      <c r="A6" s="603" t="s">
        <v>692</v>
      </c>
      <c r="B6" s="604"/>
      <c r="C6" s="604"/>
      <c r="D6" s="604"/>
      <c r="E6" s="604"/>
      <c r="F6" s="604"/>
      <c r="G6" s="604"/>
      <c r="H6" s="604"/>
      <c r="I6" s="604"/>
      <c r="J6" s="604"/>
      <c r="K6" s="604"/>
      <c r="L6" s="629"/>
      <c r="M6" s="173"/>
      <c r="N6" s="173"/>
    </row>
    <row r="7" spans="1:15" ht="15.75">
      <c r="A7" s="612" t="s">
        <v>694</v>
      </c>
      <c r="B7" s="627"/>
      <c r="C7" s="627"/>
      <c r="D7" s="627"/>
      <c r="E7" s="627"/>
      <c r="F7" s="627"/>
      <c r="G7" s="627"/>
      <c r="H7" s="627"/>
      <c r="I7" s="627"/>
      <c r="J7" s="627"/>
      <c r="K7" s="627"/>
      <c r="L7" s="628"/>
      <c r="M7" s="173"/>
      <c r="N7" s="173"/>
    </row>
    <row r="8" spans="1:15" s="58" customFormat="1" ht="31.5">
      <c r="A8" s="8">
        <v>1</v>
      </c>
      <c r="B8" s="7" t="s">
        <v>745</v>
      </c>
      <c r="C8" s="8" t="s">
        <v>518</v>
      </c>
      <c r="D8" s="149" t="s">
        <v>743</v>
      </c>
      <c r="E8" s="8">
        <v>1</v>
      </c>
      <c r="F8" s="8" t="s">
        <v>744</v>
      </c>
      <c r="G8" s="8" t="s">
        <v>519</v>
      </c>
      <c r="H8" s="8" t="s">
        <v>744</v>
      </c>
      <c r="I8" s="62">
        <v>88</v>
      </c>
      <c r="J8" s="62">
        <v>88</v>
      </c>
      <c r="K8" s="62">
        <f>I8-J8</f>
        <v>0</v>
      </c>
      <c r="L8" s="8" t="s">
        <v>744</v>
      </c>
      <c r="M8" s="638" t="s">
        <v>796</v>
      </c>
      <c r="N8" s="639"/>
    </row>
    <row r="9" spans="1:15" s="28" customFormat="1">
      <c r="A9" s="59"/>
      <c r="B9" s="5" t="s">
        <v>693</v>
      </c>
      <c r="C9" s="27"/>
      <c r="D9" s="5"/>
      <c r="E9" s="5">
        <f>SUM(E8)</f>
        <v>1</v>
      </c>
      <c r="F9" s="27"/>
      <c r="G9" s="27"/>
      <c r="H9" s="27"/>
      <c r="I9" s="27">
        <f>SUM(I8)</f>
        <v>88</v>
      </c>
      <c r="J9" s="27">
        <f>SUM(J8)</f>
        <v>88</v>
      </c>
      <c r="K9" s="27">
        <f>SUM(K8)</f>
        <v>0</v>
      </c>
      <c r="L9" s="27"/>
      <c r="M9" s="174"/>
      <c r="N9" s="174"/>
    </row>
    <row r="10" spans="1:15" ht="15.75">
      <c r="A10" s="611" t="s">
        <v>697</v>
      </c>
      <c r="B10" s="602"/>
      <c r="C10" s="602"/>
      <c r="D10" s="602"/>
      <c r="E10" s="602"/>
      <c r="F10" s="602"/>
      <c r="G10" s="602"/>
      <c r="H10" s="602"/>
      <c r="I10" s="602"/>
      <c r="J10" s="602"/>
      <c r="K10" s="602"/>
      <c r="L10" s="602"/>
    </row>
    <row r="11" spans="1:15" ht="15.75">
      <c r="A11" s="624" t="s">
        <v>237</v>
      </c>
      <c r="B11" s="625"/>
      <c r="C11" s="625"/>
      <c r="D11" s="625"/>
      <c r="E11" s="625"/>
      <c r="F11" s="625"/>
      <c r="G11" s="625"/>
      <c r="H11" s="625"/>
      <c r="I11" s="625"/>
      <c r="J11" s="625"/>
      <c r="K11" s="625"/>
      <c r="L11" s="626"/>
    </row>
    <row r="12" spans="1:15" ht="63">
      <c r="A12" s="8">
        <v>6</v>
      </c>
      <c r="B12" s="46" t="s">
        <v>564</v>
      </c>
      <c r="C12" s="177" t="s">
        <v>172</v>
      </c>
      <c r="D12" s="45" t="s">
        <v>743</v>
      </c>
      <c r="E12" s="44">
        <v>68.8</v>
      </c>
      <c r="F12" s="44" t="s">
        <v>42</v>
      </c>
      <c r="G12" s="44" t="s">
        <v>43</v>
      </c>
      <c r="H12" s="44" t="s">
        <v>171</v>
      </c>
      <c r="I12" s="69">
        <v>257.47000000000003</v>
      </c>
      <c r="J12" s="69">
        <f>I12</f>
        <v>257.47000000000003</v>
      </c>
      <c r="K12" s="69">
        <f>I12-J12</f>
        <v>0</v>
      </c>
      <c r="L12" s="44" t="s">
        <v>744</v>
      </c>
      <c r="O12" s="185"/>
    </row>
    <row r="13" spans="1:15" ht="15.75">
      <c r="A13" s="9"/>
      <c r="B13" s="187" t="s">
        <v>693</v>
      </c>
      <c r="C13" s="30"/>
      <c r="D13" s="187"/>
      <c r="E13" s="187">
        <f>SUM(E11:E12)</f>
        <v>68.8</v>
      </c>
      <c r="F13" s="187"/>
      <c r="G13" s="187"/>
      <c r="H13" s="187"/>
      <c r="I13" s="201">
        <f>SUM(I12)</f>
        <v>257.47000000000003</v>
      </c>
      <c r="J13" s="203">
        <f>SUM(J12)</f>
        <v>257.47000000000003</v>
      </c>
      <c r="K13" s="203">
        <f>SUM(K12)</f>
        <v>0</v>
      </c>
      <c r="L13" s="187"/>
    </row>
    <row r="14" spans="1:15" ht="15.75">
      <c r="A14" s="612" t="s">
        <v>698</v>
      </c>
      <c r="B14" s="627"/>
      <c r="C14" s="627"/>
      <c r="D14" s="627"/>
      <c r="E14" s="627"/>
      <c r="F14" s="627"/>
      <c r="G14" s="627"/>
      <c r="H14" s="627"/>
      <c r="I14" s="627"/>
      <c r="J14" s="627"/>
      <c r="K14" s="627"/>
      <c r="L14" s="628"/>
    </row>
    <row r="15" spans="1:15" ht="15.75">
      <c r="A15" s="619" t="s">
        <v>237</v>
      </c>
      <c r="B15" s="620"/>
      <c r="C15" s="620"/>
      <c r="D15" s="620"/>
      <c r="E15" s="620"/>
      <c r="F15" s="620"/>
      <c r="G15" s="620"/>
      <c r="H15" s="620"/>
      <c r="I15" s="620"/>
      <c r="J15" s="620"/>
      <c r="K15" s="620"/>
      <c r="L15" s="621"/>
    </row>
    <row r="16" spans="1:15" ht="45.75" customHeight="1">
      <c r="A16" s="8">
        <v>45</v>
      </c>
      <c r="B16" s="15" t="s">
        <v>766</v>
      </c>
      <c r="C16" s="8" t="s">
        <v>767</v>
      </c>
      <c r="D16" s="149" t="s">
        <v>743</v>
      </c>
      <c r="E16" s="29">
        <v>1530</v>
      </c>
      <c r="F16" s="8" t="s">
        <v>517</v>
      </c>
      <c r="G16" s="8" t="s">
        <v>768</v>
      </c>
      <c r="H16" s="8" t="s">
        <v>765</v>
      </c>
      <c r="I16" s="63">
        <f>6315.6-5350.1</f>
        <v>965.5</v>
      </c>
      <c r="J16" s="63"/>
      <c r="K16" s="63"/>
      <c r="L16" s="8" t="s">
        <v>744</v>
      </c>
      <c r="N16" s="635" t="s">
        <v>797</v>
      </c>
      <c r="O16" s="635"/>
    </row>
    <row r="17" spans="1:15" s="61" customFormat="1" ht="15.75">
      <c r="A17" s="8"/>
      <c r="B17" s="187" t="s">
        <v>693</v>
      </c>
      <c r="C17" s="7"/>
      <c r="D17" s="187" t="s">
        <v>748</v>
      </c>
      <c r="E17" s="183">
        <f>SUM(E16:E16)</f>
        <v>1530</v>
      </c>
      <c r="F17" s="7"/>
      <c r="G17" s="7"/>
      <c r="H17" s="7"/>
      <c r="I17" s="64">
        <f>SUM(I16:I16)</f>
        <v>965.5</v>
      </c>
      <c r="J17" s="64">
        <f>SUM(J16:J16)</f>
        <v>0</v>
      </c>
      <c r="K17" s="64">
        <f>SUM(K16:K16)</f>
        <v>0</v>
      </c>
      <c r="L17" s="64">
        <f>SUM(L16:L16)</f>
        <v>0</v>
      </c>
      <c r="M17" s="175"/>
      <c r="N17" s="175"/>
      <c r="O17" s="148"/>
    </row>
    <row r="18" spans="1:15" s="61" customFormat="1" ht="15.75">
      <c r="A18" s="619" t="s">
        <v>238</v>
      </c>
      <c r="B18" s="620"/>
      <c r="C18" s="620"/>
      <c r="D18" s="620"/>
      <c r="E18" s="620"/>
      <c r="F18" s="620"/>
      <c r="G18" s="620"/>
      <c r="H18" s="620"/>
      <c r="I18" s="620"/>
      <c r="J18" s="620"/>
      <c r="K18" s="620"/>
      <c r="L18" s="621"/>
      <c r="M18" s="175"/>
      <c r="N18" s="175"/>
      <c r="O18" s="148"/>
    </row>
    <row r="19" spans="1:15" s="61" customFormat="1" ht="63">
      <c r="A19" s="8">
        <v>1</v>
      </c>
      <c r="B19" s="15" t="s">
        <v>798</v>
      </c>
      <c r="C19" s="8" t="s">
        <v>799</v>
      </c>
      <c r="D19" s="149" t="s">
        <v>743</v>
      </c>
      <c r="E19" s="29">
        <v>154.69999999999999</v>
      </c>
      <c r="F19" s="8" t="s">
        <v>800</v>
      </c>
      <c r="G19" s="38" t="s">
        <v>764</v>
      </c>
      <c r="H19" s="8" t="s">
        <v>765</v>
      </c>
      <c r="I19" s="29">
        <v>370.1</v>
      </c>
      <c r="J19" s="29">
        <v>257.7</v>
      </c>
      <c r="K19" s="29">
        <f>I19-J19</f>
        <v>112.40000000000003</v>
      </c>
      <c r="L19" s="8" t="s">
        <v>744</v>
      </c>
      <c r="M19" s="175"/>
      <c r="N19" s="175" t="s">
        <v>801</v>
      </c>
      <c r="O19" s="148"/>
    </row>
    <row r="20" spans="1:15" s="61" customFormat="1" ht="15.75">
      <c r="A20" s="8"/>
      <c r="B20" s="187" t="s">
        <v>693</v>
      </c>
      <c r="C20" s="7"/>
      <c r="D20" s="187"/>
      <c r="E20" s="183"/>
      <c r="F20" s="7"/>
      <c r="G20" s="7"/>
      <c r="H20" s="7"/>
      <c r="I20" s="64">
        <f>I19</f>
        <v>370.1</v>
      </c>
      <c r="J20" s="64">
        <f>J19</f>
        <v>257.7</v>
      </c>
      <c r="K20" s="64">
        <f>K19</f>
        <v>112.40000000000003</v>
      </c>
      <c r="L20" s="64"/>
      <c r="M20" s="175"/>
      <c r="N20" s="175"/>
      <c r="O20" s="148"/>
    </row>
    <row r="21" spans="1:15" s="61" customFormat="1" ht="15.75">
      <c r="A21" s="8"/>
      <c r="B21" s="187"/>
      <c r="C21" s="7"/>
      <c r="D21" s="187"/>
      <c r="E21" s="183"/>
      <c r="F21" s="7"/>
      <c r="G21" s="7"/>
      <c r="H21" s="205" t="s">
        <v>239</v>
      </c>
      <c r="I21" s="204">
        <f>I17-I20</f>
        <v>595.4</v>
      </c>
      <c r="J21" s="64"/>
      <c r="K21" s="64"/>
      <c r="L21" s="64"/>
      <c r="M21" s="175"/>
      <c r="N21" s="175"/>
      <c r="O21" s="148"/>
    </row>
    <row r="22" spans="1:15" ht="15.75">
      <c r="A22" s="637" t="s">
        <v>699</v>
      </c>
      <c r="B22" s="637"/>
      <c r="C22" s="637"/>
      <c r="D22" s="637"/>
      <c r="E22" s="637"/>
      <c r="F22" s="637"/>
      <c r="G22" s="637"/>
      <c r="H22" s="637"/>
      <c r="I22" s="637"/>
      <c r="J22" s="637"/>
      <c r="K22" s="637"/>
      <c r="L22" s="637"/>
    </row>
    <row r="23" spans="1:15" ht="15.75">
      <c r="A23" s="612" t="s">
        <v>199</v>
      </c>
      <c r="B23" s="627"/>
      <c r="C23" s="627"/>
      <c r="D23" s="627"/>
      <c r="E23" s="627"/>
      <c r="F23" s="627"/>
      <c r="G23" s="627"/>
      <c r="H23" s="627"/>
      <c r="I23" s="627"/>
      <c r="J23" s="627"/>
      <c r="K23" s="627"/>
      <c r="L23" s="628"/>
    </row>
    <row r="24" spans="1:15" ht="78.75">
      <c r="A24" s="8">
        <v>1</v>
      </c>
      <c r="B24" s="15" t="s">
        <v>128</v>
      </c>
      <c r="C24" s="8" t="s">
        <v>129</v>
      </c>
      <c r="D24" s="149" t="s">
        <v>743</v>
      </c>
      <c r="E24" s="8">
        <v>2039.6</v>
      </c>
      <c r="F24" s="8" t="s">
        <v>107</v>
      </c>
      <c r="G24" s="8" t="s">
        <v>202</v>
      </c>
      <c r="H24" s="8" t="s">
        <v>201</v>
      </c>
      <c r="I24" s="65">
        <v>64273.622199999998</v>
      </c>
      <c r="J24" s="65">
        <v>4284.8652000000002</v>
      </c>
      <c r="K24" s="65">
        <f>I24-J24</f>
        <v>59988.756999999998</v>
      </c>
      <c r="L24" s="8" t="s">
        <v>744</v>
      </c>
      <c r="M24" s="632" t="s">
        <v>803</v>
      </c>
      <c r="N24" s="636"/>
      <c r="O24" s="636"/>
    </row>
    <row r="25" spans="1:15" ht="47.25">
      <c r="A25" s="8">
        <v>2</v>
      </c>
      <c r="B25" s="15" t="s">
        <v>130</v>
      </c>
      <c r="C25" s="8" t="s">
        <v>129</v>
      </c>
      <c r="D25" s="149" t="s">
        <v>743</v>
      </c>
      <c r="E25" s="8">
        <v>1251.7</v>
      </c>
      <c r="F25" s="8" t="s">
        <v>90</v>
      </c>
      <c r="G25" s="8" t="s">
        <v>202</v>
      </c>
      <c r="H25" s="8" t="s">
        <v>201</v>
      </c>
      <c r="I25" s="65">
        <v>76995.618289999999</v>
      </c>
      <c r="J25" s="65">
        <v>12832.4748</v>
      </c>
      <c r="K25" s="65">
        <f>I25-J25</f>
        <v>64163.143490000002</v>
      </c>
      <c r="L25" s="8" t="s">
        <v>744</v>
      </c>
      <c r="M25" s="632"/>
      <c r="N25" s="636"/>
      <c r="O25" s="636"/>
    </row>
    <row r="26" spans="1:15" s="58" customFormat="1" ht="63">
      <c r="A26" s="8">
        <v>3</v>
      </c>
      <c r="B26" s="8" t="s">
        <v>200</v>
      </c>
      <c r="C26" s="8" t="s">
        <v>203</v>
      </c>
      <c r="D26" s="8" t="s">
        <v>748</v>
      </c>
      <c r="E26" s="8">
        <v>459.9</v>
      </c>
      <c r="F26" s="8" t="s">
        <v>91</v>
      </c>
      <c r="G26" s="8" t="s">
        <v>202</v>
      </c>
      <c r="H26" s="8" t="s">
        <v>201</v>
      </c>
      <c r="I26" s="65">
        <v>22131.62311</v>
      </c>
      <c r="J26" s="65">
        <v>2336.09256</v>
      </c>
      <c r="K26" s="65">
        <v>19795.53</v>
      </c>
      <c r="L26" s="8" t="s">
        <v>744</v>
      </c>
      <c r="M26" s="632"/>
      <c r="N26" s="179"/>
    </row>
    <row r="27" spans="1:15" s="28" customFormat="1" ht="15.75">
      <c r="A27" s="187"/>
      <c r="B27" s="187" t="s">
        <v>693</v>
      </c>
      <c r="C27" s="187"/>
      <c r="D27" s="187"/>
      <c r="E27" s="187">
        <f>SUM(E24:E26)</f>
        <v>3751.2000000000003</v>
      </c>
      <c r="F27" s="187"/>
      <c r="G27" s="187"/>
      <c r="H27" s="187"/>
      <c r="I27" s="202">
        <f>SUM(I24:I26)</f>
        <v>163400.86359999998</v>
      </c>
      <c r="J27" s="66">
        <f>SUM(J24:J26)</f>
        <v>19453.432560000001</v>
      </c>
      <c r="K27" s="66">
        <f>SUM(K24:K26)</f>
        <v>143947.43049</v>
      </c>
      <c r="L27" s="187"/>
      <c r="M27" s="167"/>
      <c r="N27" s="167"/>
    </row>
    <row r="28" spans="1:15" ht="15.75">
      <c r="A28" s="612" t="s">
        <v>760</v>
      </c>
      <c r="B28" s="627"/>
      <c r="C28" s="627"/>
      <c r="D28" s="627"/>
      <c r="E28" s="627"/>
      <c r="F28" s="627"/>
      <c r="G28" s="627"/>
      <c r="H28" s="627"/>
      <c r="I28" s="627"/>
      <c r="J28" s="627"/>
      <c r="K28" s="627"/>
      <c r="L28" s="628"/>
    </row>
    <row r="29" spans="1:15" ht="63">
      <c r="A29" s="8">
        <v>1</v>
      </c>
      <c r="B29" s="7" t="s">
        <v>435</v>
      </c>
      <c r="C29" s="8" t="s">
        <v>481</v>
      </c>
      <c r="D29" s="8" t="s">
        <v>748</v>
      </c>
      <c r="E29" s="8">
        <v>183</v>
      </c>
      <c r="F29" s="8" t="s">
        <v>436</v>
      </c>
      <c r="G29" s="65"/>
      <c r="H29" s="65" t="s">
        <v>945</v>
      </c>
      <c r="I29" s="65">
        <v>5197</v>
      </c>
      <c r="J29" s="65">
        <v>0</v>
      </c>
      <c r="K29" s="65">
        <f>I29-J29</f>
        <v>5197</v>
      </c>
      <c r="L29" s="8" t="s">
        <v>744</v>
      </c>
      <c r="M29" s="47" t="s">
        <v>803</v>
      </c>
    </row>
    <row r="30" spans="1:15" s="28" customFormat="1" ht="15.75">
      <c r="A30" s="187"/>
      <c r="B30" s="187" t="s">
        <v>693</v>
      </c>
      <c r="C30" s="187"/>
      <c r="D30" s="187"/>
      <c r="E30" s="187">
        <f>E29</f>
        <v>183</v>
      </c>
      <c r="F30" s="187"/>
      <c r="G30" s="187"/>
      <c r="H30" s="187"/>
      <c r="I30" s="206">
        <f>I29</f>
        <v>5197</v>
      </c>
      <c r="J30" s="66">
        <f>J29</f>
        <v>0</v>
      </c>
      <c r="K30" s="66">
        <f>K29</f>
        <v>5197</v>
      </c>
      <c r="L30" s="187"/>
      <c r="M30" s="167"/>
      <c r="N30" s="167"/>
    </row>
    <row r="31" spans="1:15" ht="15.75">
      <c r="A31" s="603" t="s">
        <v>700</v>
      </c>
      <c r="B31" s="604"/>
      <c r="C31" s="604"/>
      <c r="D31" s="604"/>
      <c r="E31" s="604"/>
      <c r="F31" s="604"/>
      <c r="G31" s="604"/>
      <c r="H31" s="604"/>
      <c r="I31" s="604"/>
      <c r="J31" s="604"/>
      <c r="K31" s="604"/>
      <c r="L31" s="629"/>
    </row>
    <row r="32" spans="1:15" ht="15.75">
      <c r="A32" s="612" t="s">
        <v>701</v>
      </c>
      <c r="B32" s="627"/>
      <c r="C32" s="627"/>
      <c r="D32" s="627"/>
      <c r="E32" s="627"/>
      <c r="F32" s="627"/>
      <c r="G32" s="627"/>
      <c r="H32" s="627"/>
      <c r="I32" s="627"/>
      <c r="J32" s="627"/>
      <c r="K32" s="627"/>
      <c r="L32" s="628"/>
    </row>
    <row r="33" spans="1:16" ht="47.25">
      <c r="A33" s="8">
        <v>39</v>
      </c>
      <c r="B33" s="35" t="s">
        <v>494</v>
      </c>
      <c r="C33" s="33" t="s">
        <v>751</v>
      </c>
      <c r="D33" s="33" t="s">
        <v>752</v>
      </c>
      <c r="E33" s="49"/>
      <c r="F33" s="33"/>
      <c r="G33" s="34" t="s">
        <v>495</v>
      </c>
      <c r="H33" s="33" t="s">
        <v>750</v>
      </c>
      <c r="I33" s="67">
        <v>134.6</v>
      </c>
      <c r="J33" s="68">
        <v>1.5</v>
      </c>
      <c r="K33" s="65">
        <f>I33-J33</f>
        <v>133.1</v>
      </c>
      <c r="L33" s="8" t="s">
        <v>744</v>
      </c>
      <c r="M33" s="47" t="s">
        <v>802</v>
      </c>
    </row>
    <row r="34" spans="1:16" s="28" customFormat="1" ht="15.75">
      <c r="A34" s="188"/>
      <c r="B34" s="187" t="s">
        <v>693</v>
      </c>
      <c r="C34" s="30"/>
      <c r="D34" s="187" t="s">
        <v>748</v>
      </c>
      <c r="E34" s="30"/>
      <c r="F34" s="30"/>
      <c r="G34" s="30"/>
      <c r="H34" s="30"/>
      <c r="I34" s="206">
        <f>SUM(I33:I33)</f>
        <v>134.6</v>
      </c>
      <c r="J34" s="66">
        <f>SUM(J33:J33)</f>
        <v>1.5</v>
      </c>
      <c r="K34" s="66">
        <f>SUM(K33:K33)</f>
        <v>133.1</v>
      </c>
      <c r="L34" s="30"/>
      <c r="M34" s="167"/>
      <c r="N34" s="167"/>
    </row>
    <row r="35" spans="1:16" ht="15.75">
      <c r="A35" s="633" t="s">
        <v>702</v>
      </c>
      <c r="B35" s="633"/>
      <c r="C35" s="633"/>
      <c r="D35" s="633"/>
      <c r="E35" s="633"/>
      <c r="F35" s="633"/>
      <c r="G35" s="633"/>
      <c r="H35" s="633"/>
      <c r="I35" s="633"/>
      <c r="J35" s="633"/>
      <c r="K35" s="633"/>
      <c r="L35" s="633"/>
    </row>
    <row r="36" spans="1:16" ht="47.25">
      <c r="A36" s="8">
        <v>16</v>
      </c>
      <c r="B36" s="15" t="s">
        <v>758</v>
      </c>
      <c r="C36" s="16" t="s">
        <v>749</v>
      </c>
      <c r="D36" s="8" t="s">
        <v>756</v>
      </c>
      <c r="E36" s="8">
        <v>2</v>
      </c>
      <c r="F36" s="8" t="s">
        <v>753</v>
      </c>
      <c r="G36" s="8" t="s">
        <v>529</v>
      </c>
      <c r="H36" s="8" t="s">
        <v>755</v>
      </c>
      <c r="I36" s="65">
        <v>130.80000000000001</v>
      </c>
      <c r="J36" s="65">
        <f>I36</f>
        <v>130.80000000000001</v>
      </c>
      <c r="K36" s="65">
        <f t="shared" ref="K36:K42" si="0">I36-J36</f>
        <v>0</v>
      </c>
      <c r="L36" s="8" t="s">
        <v>744</v>
      </c>
    </row>
    <row r="37" spans="1:16" ht="47.25">
      <c r="A37" s="8">
        <v>25</v>
      </c>
      <c r="B37" s="15" t="s">
        <v>487</v>
      </c>
      <c r="C37" s="16" t="s">
        <v>757</v>
      </c>
      <c r="D37" s="8" t="s">
        <v>756</v>
      </c>
      <c r="E37" s="8">
        <v>1</v>
      </c>
      <c r="F37" s="8"/>
      <c r="G37" s="8" t="s">
        <v>529</v>
      </c>
      <c r="H37" s="8"/>
      <c r="I37" s="65">
        <v>100.1</v>
      </c>
      <c r="J37" s="65">
        <v>100</v>
      </c>
      <c r="K37" s="65">
        <f t="shared" si="0"/>
        <v>9.9999999999994316E-2</v>
      </c>
      <c r="L37" s="8" t="s">
        <v>744</v>
      </c>
    </row>
    <row r="38" spans="1:16" ht="47.25">
      <c r="A38" s="8">
        <v>26</v>
      </c>
      <c r="B38" s="15" t="s">
        <v>488</v>
      </c>
      <c r="C38" s="16" t="s">
        <v>757</v>
      </c>
      <c r="D38" s="8" t="s">
        <v>756</v>
      </c>
      <c r="E38" s="8">
        <v>1</v>
      </c>
      <c r="F38" s="8"/>
      <c r="G38" s="8" t="s">
        <v>529</v>
      </c>
      <c r="H38" s="8"/>
      <c r="I38" s="65">
        <v>46</v>
      </c>
      <c r="J38" s="65">
        <v>46</v>
      </c>
      <c r="K38" s="65">
        <f t="shared" si="0"/>
        <v>0</v>
      </c>
      <c r="L38" s="8" t="s">
        <v>744</v>
      </c>
    </row>
    <row r="39" spans="1:16" ht="47.25">
      <c r="A39" s="8">
        <v>60</v>
      </c>
      <c r="B39" s="15" t="s">
        <v>530</v>
      </c>
      <c r="C39" s="8"/>
      <c r="D39" s="8" t="s">
        <v>756</v>
      </c>
      <c r="E39" s="8">
        <v>1</v>
      </c>
      <c r="F39" s="8" t="s">
        <v>753</v>
      </c>
      <c r="G39" s="8" t="s">
        <v>529</v>
      </c>
      <c r="H39" s="8" t="s">
        <v>755</v>
      </c>
      <c r="I39" s="65">
        <v>210</v>
      </c>
      <c r="J39" s="65">
        <v>14</v>
      </c>
      <c r="K39" s="65">
        <f t="shared" si="0"/>
        <v>196</v>
      </c>
      <c r="L39" s="8" t="s">
        <v>744</v>
      </c>
      <c r="M39" s="47" t="s">
        <v>804</v>
      </c>
      <c r="O39" s="3"/>
    </row>
    <row r="40" spans="1:16" ht="47.25">
      <c r="A40" s="8">
        <v>61</v>
      </c>
      <c r="B40" s="15" t="s">
        <v>531</v>
      </c>
      <c r="C40" s="8"/>
      <c r="D40" s="8" t="s">
        <v>756</v>
      </c>
      <c r="E40" s="8">
        <v>1</v>
      </c>
      <c r="F40" s="8" t="s">
        <v>753</v>
      </c>
      <c r="G40" s="8" t="s">
        <v>529</v>
      </c>
      <c r="H40" s="8" t="s">
        <v>755</v>
      </c>
      <c r="I40" s="65">
        <v>300</v>
      </c>
      <c r="J40" s="65">
        <v>123.333</v>
      </c>
      <c r="K40" s="65">
        <f t="shared" si="0"/>
        <v>176.667</v>
      </c>
      <c r="L40" s="8" t="s">
        <v>744</v>
      </c>
      <c r="O40" s="3"/>
    </row>
    <row r="41" spans="1:16" ht="47.25">
      <c r="A41" s="8">
        <v>62</v>
      </c>
      <c r="B41" s="15" t="s">
        <v>872</v>
      </c>
      <c r="C41" s="8"/>
      <c r="D41" s="8" t="s">
        <v>756</v>
      </c>
      <c r="E41" s="8">
        <v>1</v>
      </c>
      <c r="F41" s="8" t="s">
        <v>753</v>
      </c>
      <c r="G41" s="8" t="s">
        <v>529</v>
      </c>
      <c r="H41" s="8" t="s">
        <v>755</v>
      </c>
      <c r="I41" s="65">
        <v>1287.5899999999999</v>
      </c>
      <c r="J41" s="65">
        <v>600.875</v>
      </c>
      <c r="K41" s="65">
        <f t="shared" si="0"/>
        <v>686.71499999999992</v>
      </c>
      <c r="L41" s="8" t="s">
        <v>744</v>
      </c>
    </row>
    <row r="42" spans="1:16" ht="47.25">
      <c r="A42" s="8">
        <v>63</v>
      </c>
      <c r="B42" s="15" t="s">
        <v>873</v>
      </c>
      <c r="C42" s="8"/>
      <c r="D42" s="8" t="s">
        <v>756</v>
      </c>
      <c r="E42" s="8">
        <v>1</v>
      </c>
      <c r="F42" s="8" t="s">
        <v>753</v>
      </c>
      <c r="G42" s="8" t="s">
        <v>529</v>
      </c>
      <c r="H42" s="8" t="s">
        <v>755</v>
      </c>
      <c r="I42" s="65">
        <v>1452.827</v>
      </c>
      <c r="J42" s="65">
        <v>677.98599999999999</v>
      </c>
      <c r="K42" s="65">
        <f t="shared" si="0"/>
        <v>774.84100000000001</v>
      </c>
      <c r="L42" s="8" t="s">
        <v>744</v>
      </c>
    </row>
    <row r="43" spans="1:16" s="28" customFormat="1" ht="15.75">
      <c r="A43" s="187"/>
      <c r="B43" s="187" t="s">
        <v>693</v>
      </c>
      <c r="C43" s="187"/>
      <c r="D43" s="187"/>
      <c r="E43" s="187"/>
      <c r="F43" s="187"/>
      <c r="G43" s="187"/>
      <c r="H43" s="187"/>
      <c r="I43" s="206">
        <f>SUM(I36:I42)</f>
        <v>3527.317</v>
      </c>
      <c r="J43" s="66">
        <f>SUM(J36:J42)</f>
        <v>1692.9940000000001</v>
      </c>
      <c r="K43" s="66">
        <f>SUM(K36:K42)</f>
        <v>1834.3229999999999</v>
      </c>
      <c r="L43" s="187"/>
      <c r="M43" s="167"/>
      <c r="N43" s="167"/>
    </row>
    <row r="44" spans="1:16" ht="15.75">
      <c r="A44" s="612" t="s">
        <v>703</v>
      </c>
      <c r="B44" s="627"/>
      <c r="C44" s="630"/>
      <c r="D44" s="630"/>
      <c r="E44" s="630"/>
      <c r="F44" s="630"/>
      <c r="G44" s="630"/>
      <c r="H44" s="627"/>
      <c r="I44" s="627"/>
      <c r="J44" s="627"/>
      <c r="K44" s="627"/>
      <c r="L44" s="628"/>
    </row>
    <row r="45" spans="1:16" ht="15.75">
      <c r="A45" s="619" t="s">
        <v>237</v>
      </c>
      <c r="B45" s="620"/>
      <c r="C45" s="620"/>
      <c r="D45" s="620"/>
      <c r="E45" s="620"/>
      <c r="F45" s="620"/>
      <c r="G45" s="620"/>
      <c r="H45" s="620"/>
      <c r="I45" s="620"/>
      <c r="J45" s="620"/>
      <c r="K45" s="620"/>
      <c r="L45" s="621"/>
    </row>
    <row r="46" spans="1:16" ht="47.25">
      <c r="A46" s="8">
        <v>17</v>
      </c>
      <c r="B46" s="46" t="s">
        <v>805</v>
      </c>
      <c r="C46" s="44" t="s">
        <v>749</v>
      </c>
      <c r="D46" s="44" t="s">
        <v>743</v>
      </c>
      <c r="E46" s="44"/>
      <c r="F46" s="8" t="s">
        <v>753</v>
      </c>
      <c r="G46" s="8" t="s">
        <v>529</v>
      </c>
      <c r="H46" s="8" t="s">
        <v>755</v>
      </c>
      <c r="I46" s="69">
        <v>455.4</v>
      </c>
      <c r="J46" s="69">
        <v>32</v>
      </c>
      <c r="K46" s="65">
        <f>I46-J46</f>
        <v>423.4</v>
      </c>
      <c r="L46" s="8" t="s">
        <v>744</v>
      </c>
      <c r="M46" s="634" t="s">
        <v>302</v>
      </c>
      <c r="N46" s="635"/>
      <c r="O46" s="635"/>
      <c r="P46" s="635"/>
    </row>
    <row r="47" spans="1:16" ht="15.75">
      <c r="A47" s="8"/>
      <c r="B47" s="187" t="s">
        <v>693</v>
      </c>
      <c r="C47" s="8"/>
      <c r="D47" s="187" t="s">
        <v>743</v>
      </c>
      <c r="E47" s="187">
        <f>SUM(E46:E46)</f>
        <v>0</v>
      </c>
      <c r="F47" s="8"/>
      <c r="G47" s="8"/>
      <c r="H47" s="8"/>
      <c r="I47" s="206">
        <f>SUM(I46:I46)</f>
        <v>455.4</v>
      </c>
      <c r="J47" s="66">
        <f>SUM(J46:J46)</f>
        <v>32</v>
      </c>
      <c r="K47" s="66">
        <f>SUM(K46:K46)</f>
        <v>423.4</v>
      </c>
      <c r="L47" s="8"/>
      <c r="N47"/>
    </row>
    <row r="48" spans="1:16">
      <c r="A48" s="631"/>
      <c r="B48" s="631"/>
      <c r="C48" s="631"/>
      <c r="D48" s="631"/>
      <c r="E48" s="631"/>
      <c r="F48" s="631"/>
      <c r="G48" s="631"/>
      <c r="H48" s="631"/>
      <c r="I48" s="631"/>
      <c r="J48" s="631"/>
      <c r="K48" s="631"/>
      <c r="L48" s="631"/>
      <c r="N48"/>
    </row>
    <row r="49" spans="1:14">
      <c r="A49" s="54"/>
      <c r="B49" s="36"/>
      <c r="C49" s="36"/>
      <c r="D49" s="186"/>
      <c r="E49" s="36"/>
      <c r="F49" s="36"/>
      <c r="G49" s="36"/>
      <c r="H49" s="36"/>
      <c r="I49" s="36"/>
      <c r="J49" s="36"/>
      <c r="K49" s="36"/>
      <c r="L49" s="36"/>
      <c r="N49"/>
    </row>
    <row r="50" spans="1:14">
      <c r="A50" s="623"/>
      <c r="B50" s="623"/>
      <c r="C50" s="623"/>
      <c r="D50" s="623"/>
      <c r="E50" s="623"/>
      <c r="F50" s="623"/>
      <c r="G50" s="623"/>
      <c r="H50" s="623"/>
      <c r="I50" s="623"/>
      <c r="J50" s="623"/>
      <c r="K50" s="623"/>
      <c r="L50" s="623"/>
      <c r="N50"/>
    </row>
    <row r="51" spans="1:14">
      <c r="A51" s="186"/>
      <c r="B51" s="36"/>
      <c r="C51" s="36"/>
      <c r="D51" s="186"/>
      <c r="E51" s="36"/>
      <c r="F51" s="36"/>
      <c r="G51" s="36"/>
      <c r="H51" s="36"/>
      <c r="I51" s="36"/>
      <c r="J51" s="36"/>
      <c r="K51" s="36"/>
      <c r="L51" s="36"/>
      <c r="N51"/>
    </row>
    <row r="52" spans="1:14">
      <c r="A52" s="186"/>
      <c r="B52" s="36"/>
      <c r="C52" s="36"/>
      <c r="D52" s="186"/>
      <c r="E52" s="36"/>
      <c r="F52" s="36"/>
      <c r="G52" s="36"/>
      <c r="H52" s="36"/>
      <c r="I52" s="36"/>
      <c r="J52" s="36"/>
      <c r="K52" s="36"/>
      <c r="L52" s="36"/>
      <c r="N52"/>
    </row>
    <row r="53" spans="1:14">
      <c r="A53" s="186"/>
      <c r="B53" s="36"/>
      <c r="C53" s="36"/>
      <c r="D53" s="186"/>
      <c r="E53" s="36"/>
      <c r="F53" s="36"/>
      <c r="G53" s="36"/>
      <c r="H53" s="36"/>
      <c r="I53" s="36"/>
      <c r="J53" s="36"/>
      <c r="K53" s="36"/>
      <c r="L53" s="36"/>
      <c r="N53"/>
    </row>
    <row r="54" spans="1:14">
      <c r="A54" s="55"/>
      <c r="B54" s="37"/>
      <c r="C54" s="37"/>
      <c r="D54" s="75"/>
      <c r="E54" s="37"/>
      <c r="F54" s="37"/>
      <c r="G54" s="37"/>
      <c r="H54" s="37"/>
      <c r="I54" s="37"/>
      <c r="J54" s="37"/>
      <c r="K54" s="37"/>
      <c r="L54" s="37"/>
      <c r="N54"/>
    </row>
    <row r="55" spans="1:14">
      <c r="A55" s="56"/>
      <c r="B55" s="1"/>
      <c r="C55" s="1"/>
      <c r="D55" s="76"/>
      <c r="E55" s="1"/>
      <c r="F55" s="1"/>
      <c r="G55" s="1"/>
      <c r="H55" s="1"/>
      <c r="I55" s="1"/>
      <c r="J55" s="1"/>
      <c r="K55" s="1"/>
      <c r="L55" s="1"/>
      <c r="N55"/>
    </row>
    <row r="56" spans="1:14">
      <c r="A56" s="56"/>
      <c r="B56" s="1"/>
      <c r="C56" s="1"/>
      <c r="D56" s="76"/>
      <c r="E56" s="1"/>
      <c r="F56" s="1"/>
      <c r="G56" s="1"/>
      <c r="H56" s="1"/>
      <c r="I56" s="1"/>
      <c r="J56" s="1"/>
      <c r="K56" s="1"/>
      <c r="L56" s="1"/>
      <c r="N56"/>
    </row>
    <row r="57" spans="1:14">
      <c r="A57" s="56"/>
      <c r="B57" s="1"/>
      <c r="C57" s="1"/>
      <c r="D57" s="76"/>
      <c r="E57" s="1"/>
      <c r="F57" s="1"/>
      <c r="G57" s="1"/>
      <c r="H57" s="1"/>
      <c r="I57" s="1"/>
      <c r="J57" s="1"/>
      <c r="K57" s="1"/>
      <c r="L57" s="1"/>
      <c r="N57"/>
    </row>
    <row r="58" spans="1:14">
      <c r="A58" s="56"/>
      <c r="B58" s="1"/>
      <c r="C58" s="1"/>
      <c r="D58" s="76"/>
      <c r="E58" s="1"/>
      <c r="F58" s="1"/>
      <c r="G58" s="1"/>
      <c r="H58" s="1"/>
      <c r="I58" s="1"/>
      <c r="J58" s="1"/>
      <c r="K58" s="1"/>
      <c r="L58" s="1"/>
      <c r="N58"/>
    </row>
    <row r="59" spans="1:14">
      <c r="A59" s="56"/>
      <c r="B59" s="1"/>
      <c r="C59" s="1"/>
      <c r="D59" s="76"/>
      <c r="E59" s="1"/>
      <c r="F59" s="1"/>
      <c r="G59" s="1"/>
      <c r="H59" s="1"/>
      <c r="I59" s="1"/>
      <c r="J59" s="1"/>
      <c r="K59" s="1"/>
      <c r="L59" s="1"/>
      <c r="N59"/>
    </row>
    <row r="60" spans="1:14">
      <c r="A60" s="56"/>
      <c r="B60" s="1"/>
      <c r="C60" s="1"/>
      <c r="D60" s="76"/>
      <c r="E60" s="1"/>
      <c r="F60" s="1"/>
      <c r="G60" s="1"/>
      <c r="H60" s="1"/>
      <c r="I60" s="1"/>
      <c r="J60" s="1"/>
      <c r="K60" s="1"/>
      <c r="L60" s="1"/>
      <c r="N60"/>
    </row>
    <row r="61" spans="1:14">
      <c r="A61" s="56"/>
      <c r="B61" s="1"/>
      <c r="C61" s="1"/>
      <c r="D61" s="76"/>
      <c r="E61" s="1"/>
      <c r="F61" s="1"/>
      <c r="G61" s="1"/>
      <c r="H61" s="1"/>
      <c r="I61" s="1"/>
      <c r="J61" s="1"/>
      <c r="K61" s="1"/>
      <c r="L61" s="1"/>
      <c r="N61"/>
    </row>
    <row r="62" spans="1:14">
      <c r="A62" s="56"/>
      <c r="B62" s="1"/>
      <c r="C62" s="1"/>
      <c r="D62" s="76"/>
      <c r="E62" s="1"/>
      <c r="F62" s="1"/>
      <c r="G62" s="1"/>
      <c r="H62" s="1"/>
      <c r="I62" s="1"/>
      <c r="J62" s="1"/>
      <c r="K62" s="1"/>
      <c r="L62" s="1"/>
      <c r="N62"/>
    </row>
    <row r="63" spans="1:14">
      <c r="A63" s="56"/>
      <c r="B63" s="1"/>
      <c r="C63" s="1"/>
      <c r="D63" s="76"/>
      <c r="E63" s="1"/>
      <c r="F63" s="1"/>
      <c r="G63" s="1"/>
      <c r="H63" s="1"/>
      <c r="I63" s="1"/>
      <c r="J63" s="1"/>
      <c r="K63" s="1"/>
      <c r="L63" s="1"/>
      <c r="N63"/>
    </row>
    <row r="64" spans="1:14">
      <c r="A64" s="56"/>
      <c r="B64" s="1"/>
      <c r="C64" s="1"/>
      <c r="D64" s="76"/>
      <c r="E64" s="1"/>
      <c r="F64" s="1"/>
      <c r="G64" s="1"/>
      <c r="H64" s="1"/>
      <c r="I64" s="1"/>
      <c r="J64" s="1"/>
      <c r="K64" s="1"/>
      <c r="L64" s="1"/>
      <c r="N64"/>
    </row>
    <row r="65" spans="1:14">
      <c r="A65" s="56"/>
      <c r="B65" s="1"/>
      <c r="C65" s="1"/>
      <c r="D65" s="76"/>
      <c r="E65" s="1"/>
      <c r="F65" s="1"/>
      <c r="G65" s="1"/>
      <c r="H65" s="1"/>
      <c r="I65" s="1"/>
      <c r="J65" s="1"/>
      <c r="K65" s="1"/>
      <c r="L65" s="1"/>
      <c r="N65"/>
    </row>
    <row r="66" spans="1:14">
      <c r="A66" s="56"/>
      <c r="B66" s="1"/>
      <c r="C66" s="1"/>
      <c r="D66" s="76"/>
      <c r="E66" s="1"/>
      <c r="F66" s="1"/>
      <c r="G66" s="1"/>
      <c r="H66" s="1"/>
      <c r="I66" s="1"/>
      <c r="J66" s="1"/>
      <c r="K66" s="1"/>
      <c r="L66" s="1"/>
      <c r="N66"/>
    </row>
    <row r="67" spans="1:14">
      <c r="A67" s="56"/>
      <c r="B67" s="1"/>
      <c r="C67" s="1"/>
      <c r="D67" s="76"/>
      <c r="E67" s="1"/>
      <c r="F67" s="1"/>
      <c r="G67" s="1"/>
      <c r="H67" s="1"/>
      <c r="I67" s="1"/>
      <c r="J67" s="1"/>
      <c r="K67" s="1"/>
      <c r="L67" s="1"/>
      <c r="N67"/>
    </row>
    <row r="68" spans="1:14">
      <c r="A68" s="56"/>
      <c r="B68" s="1"/>
      <c r="C68" s="1"/>
      <c r="D68" s="76"/>
      <c r="E68" s="1"/>
      <c r="F68" s="1"/>
      <c r="G68" s="1"/>
      <c r="H68" s="1"/>
      <c r="I68" s="1"/>
      <c r="J68" s="1"/>
      <c r="K68" s="1"/>
      <c r="L68" s="1"/>
      <c r="N68"/>
    </row>
    <row r="69" spans="1:14">
      <c r="A69" s="56"/>
      <c r="B69" s="1"/>
      <c r="C69" s="1"/>
      <c r="D69" s="76"/>
      <c r="E69" s="1"/>
      <c r="F69" s="1"/>
      <c r="G69" s="1"/>
      <c r="H69" s="1"/>
      <c r="I69" s="1"/>
      <c r="J69" s="1"/>
      <c r="K69" s="1"/>
      <c r="L69" s="1"/>
      <c r="N69"/>
    </row>
    <row r="70" spans="1:14">
      <c r="A70" s="56"/>
      <c r="B70" s="1"/>
      <c r="C70" s="1"/>
      <c r="D70" s="76"/>
      <c r="E70" s="1"/>
      <c r="F70" s="1"/>
      <c r="G70" s="1"/>
      <c r="H70" s="1"/>
      <c r="I70" s="1"/>
      <c r="J70" s="1"/>
      <c r="K70" s="1"/>
      <c r="L70" s="1"/>
      <c r="N70"/>
    </row>
    <row r="71" spans="1:14">
      <c r="A71" s="56"/>
      <c r="B71" s="1"/>
      <c r="C71" s="1"/>
      <c r="D71" s="76"/>
      <c r="E71" s="1"/>
      <c r="F71" s="1"/>
      <c r="G71" s="1"/>
      <c r="H71" s="1"/>
      <c r="I71" s="1"/>
      <c r="J71" s="1"/>
      <c r="K71" s="1"/>
      <c r="L71" s="1"/>
      <c r="N71"/>
    </row>
    <row r="72" spans="1:14">
      <c r="A72" s="56"/>
      <c r="B72" s="1"/>
      <c r="C72" s="1"/>
      <c r="D72" s="76"/>
      <c r="E72" s="1"/>
      <c r="F72" s="1"/>
      <c r="G72" s="1"/>
      <c r="H72" s="1"/>
      <c r="I72" s="1"/>
      <c r="J72" s="1"/>
      <c r="K72" s="1"/>
      <c r="L72" s="1"/>
      <c r="N72"/>
    </row>
    <row r="73" spans="1:14">
      <c r="A73" s="56"/>
      <c r="B73" s="1"/>
      <c r="C73" s="1"/>
      <c r="D73" s="76"/>
      <c r="E73" s="1"/>
      <c r="F73" s="1"/>
      <c r="G73" s="1"/>
      <c r="H73" s="1"/>
      <c r="I73" s="1"/>
      <c r="J73" s="1"/>
      <c r="K73" s="1"/>
      <c r="L73" s="1"/>
      <c r="N73"/>
    </row>
    <row r="74" spans="1:14">
      <c r="A74" s="56"/>
      <c r="B74" s="1"/>
      <c r="C74" s="1"/>
      <c r="D74" s="76"/>
      <c r="E74" s="1"/>
      <c r="F74" s="1"/>
      <c r="G74" s="1"/>
      <c r="H74" s="1"/>
      <c r="I74" s="1"/>
      <c r="J74" s="1"/>
      <c r="K74" s="1"/>
      <c r="L74" s="1"/>
      <c r="N74"/>
    </row>
    <row r="75" spans="1:14">
      <c r="A75" s="56"/>
      <c r="B75" s="1"/>
      <c r="C75" s="1"/>
      <c r="D75" s="76"/>
      <c r="E75" s="1"/>
      <c r="F75" s="1"/>
      <c r="G75" s="1"/>
      <c r="H75" s="1"/>
      <c r="I75" s="1"/>
      <c r="J75" s="1"/>
      <c r="K75" s="1"/>
      <c r="L75" s="1"/>
      <c r="N75"/>
    </row>
    <row r="76" spans="1:14">
      <c r="A76" s="56"/>
      <c r="B76" s="1"/>
      <c r="C76" s="1"/>
      <c r="D76" s="76"/>
      <c r="E76" s="1"/>
      <c r="F76" s="1"/>
      <c r="G76" s="1"/>
      <c r="H76" s="1"/>
      <c r="I76" s="1"/>
      <c r="J76" s="1"/>
      <c r="K76" s="1"/>
      <c r="L76" s="1"/>
      <c r="N76"/>
    </row>
    <row r="77" spans="1:14">
      <c r="A77" s="56"/>
      <c r="B77" s="1"/>
      <c r="C77" s="1"/>
      <c r="D77" s="76"/>
      <c r="E77" s="1"/>
      <c r="F77" s="1"/>
      <c r="G77" s="1"/>
      <c r="H77" s="1"/>
      <c r="I77" s="1"/>
      <c r="J77" s="1"/>
      <c r="K77" s="1"/>
      <c r="L77" s="1"/>
      <c r="N77"/>
    </row>
    <row r="78" spans="1:14">
      <c r="A78" s="56"/>
      <c r="B78" s="1"/>
      <c r="C78" s="1"/>
      <c r="D78" s="76"/>
      <c r="E78" s="1"/>
      <c r="F78" s="1"/>
      <c r="G78" s="1"/>
      <c r="H78" s="1"/>
      <c r="I78" s="1"/>
      <c r="J78" s="1"/>
      <c r="K78" s="1"/>
      <c r="L78" s="1"/>
      <c r="N78"/>
    </row>
    <row r="79" spans="1:14">
      <c r="A79" s="56"/>
      <c r="B79" s="1"/>
      <c r="C79" s="1"/>
      <c r="D79" s="76"/>
      <c r="E79" s="1"/>
      <c r="F79" s="1"/>
      <c r="G79" s="1"/>
      <c r="H79" s="1"/>
      <c r="I79" s="1"/>
      <c r="J79" s="1"/>
      <c r="K79" s="1"/>
      <c r="L79" s="1"/>
      <c r="N79"/>
    </row>
    <row r="80" spans="1:14">
      <c r="A80" s="56"/>
      <c r="B80" s="1"/>
      <c r="C80" s="1"/>
      <c r="D80" s="76"/>
      <c r="E80" s="1"/>
      <c r="F80" s="1"/>
      <c r="G80" s="1"/>
      <c r="H80" s="1"/>
      <c r="I80" s="1"/>
      <c r="J80" s="1"/>
      <c r="K80" s="1"/>
      <c r="L80" s="1"/>
      <c r="N80"/>
    </row>
    <row r="81" spans="1:14">
      <c r="A81" s="56"/>
      <c r="B81" s="1"/>
      <c r="C81" s="1"/>
      <c r="D81" s="76"/>
      <c r="E81" s="1"/>
      <c r="F81" s="1"/>
      <c r="G81" s="1"/>
      <c r="H81" s="1"/>
      <c r="I81" s="1"/>
      <c r="J81" s="1"/>
      <c r="K81" s="1"/>
      <c r="L81" s="1"/>
      <c r="N81"/>
    </row>
    <row r="82" spans="1:14">
      <c r="A82" s="56"/>
      <c r="B82" s="1"/>
      <c r="C82" s="1"/>
      <c r="D82" s="76"/>
      <c r="E82" s="1"/>
      <c r="F82" s="1"/>
      <c r="G82" s="1"/>
      <c r="H82" s="1"/>
      <c r="I82" s="1"/>
      <c r="J82" s="1"/>
      <c r="K82" s="1"/>
      <c r="L82" s="1"/>
      <c r="N82"/>
    </row>
    <row r="83" spans="1:14">
      <c r="A83" s="56"/>
      <c r="B83" s="1"/>
      <c r="C83" s="1"/>
      <c r="D83" s="76"/>
      <c r="E83" s="1"/>
      <c r="F83" s="1"/>
      <c r="G83" s="1"/>
      <c r="H83" s="1"/>
      <c r="I83" s="1"/>
      <c r="J83" s="1"/>
      <c r="K83" s="1"/>
      <c r="L83" s="1"/>
      <c r="N83"/>
    </row>
    <row r="84" spans="1:14">
      <c r="A84" s="56"/>
      <c r="B84" s="1"/>
      <c r="C84" s="1"/>
      <c r="D84" s="76"/>
      <c r="E84" s="1"/>
      <c r="F84" s="1"/>
      <c r="G84" s="1"/>
      <c r="H84" s="1"/>
      <c r="I84" s="1"/>
      <c r="J84" s="1"/>
      <c r="K84" s="1"/>
      <c r="L84" s="1"/>
      <c r="N84"/>
    </row>
    <row r="85" spans="1:14">
      <c r="A85" s="56"/>
      <c r="B85" s="1"/>
      <c r="C85" s="1"/>
      <c r="D85" s="76"/>
      <c r="E85" s="1"/>
      <c r="F85" s="1"/>
      <c r="G85" s="1"/>
      <c r="H85" s="1"/>
      <c r="I85" s="1"/>
      <c r="J85" s="1"/>
      <c r="K85" s="1"/>
      <c r="L85" s="1"/>
      <c r="N85"/>
    </row>
    <row r="86" spans="1:14">
      <c r="A86" s="56"/>
      <c r="B86" s="1"/>
      <c r="C86" s="1"/>
      <c r="D86" s="76"/>
      <c r="E86" s="1"/>
      <c r="F86" s="1"/>
      <c r="G86" s="1"/>
      <c r="H86" s="1"/>
      <c r="I86" s="1"/>
      <c r="J86" s="1"/>
      <c r="K86" s="1"/>
      <c r="L86" s="1"/>
      <c r="N86"/>
    </row>
    <row r="87" spans="1:14">
      <c r="A87" s="56"/>
      <c r="B87" s="1"/>
      <c r="C87" s="1"/>
      <c r="D87" s="76"/>
      <c r="E87" s="1"/>
      <c r="F87" s="1"/>
      <c r="G87" s="1"/>
      <c r="H87" s="1"/>
      <c r="I87" s="1"/>
      <c r="J87" s="1"/>
      <c r="K87" s="1"/>
      <c r="L87" s="1"/>
      <c r="N87"/>
    </row>
    <row r="88" spans="1:14">
      <c r="A88" s="56"/>
      <c r="B88" s="1"/>
      <c r="C88" s="1"/>
      <c r="D88" s="76"/>
      <c r="E88" s="1"/>
      <c r="F88" s="1"/>
      <c r="G88" s="1"/>
      <c r="H88" s="1"/>
      <c r="I88" s="1"/>
      <c r="J88" s="1"/>
      <c r="K88" s="1"/>
      <c r="L88" s="1"/>
      <c r="N88"/>
    </row>
    <row r="89" spans="1:14">
      <c r="A89" s="56"/>
      <c r="B89" s="1"/>
      <c r="C89" s="1"/>
      <c r="D89" s="76"/>
      <c r="E89" s="1"/>
      <c r="F89" s="1"/>
      <c r="G89" s="1"/>
      <c r="H89" s="1"/>
      <c r="I89" s="1"/>
      <c r="J89" s="1"/>
      <c r="K89" s="1"/>
      <c r="L89" s="1"/>
      <c r="N89"/>
    </row>
    <row r="90" spans="1:14">
      <c r="A90" s="56"/>
      <c r="B90" s="1"/>
      <c r="C90" s="1"/>
      <c r="D90" s="76"/>
      <c r="E90" s="1"/>
      <c r="F90" s="1"/>
      <c r="G90" s="1"/>
      <c r="H90" s="1"/>
      <c r="I90" s="1"/>
      <c r="J90" s="1"/>
      <c r="K90" s="1"/>
      <c r="L90" s="1"/>
      <c r="N90"/>
    </row>
    <row r="91" spans="1:14">
      <c r="A91" s="56"/>
      <c r="B91" s="1"/>
      <c r="C91" s="1"/>
      <c r="D91" s="76"/>
      <c r="E91" s="1"/>
      <c r="F91" s="1"/>
      <c r="G91" s="1"/>
      <c r="H91" s="1"/>
      <c r="I91" s="1"/>
      <c r="J91" s="1"/>
      <c r="K91" s="1"/>
      <c r="L91" s="1"/>
      <c r="N91"/>
    </row>
    <row r="92" spans="1:14">
      <c r="A92" s="56"/>
      <c r="B92" s="1"/>
      <c r="C92" s="1"/>
      <c r="D92" s="76"/>
      <c r="E92" s="1"/>
      <c r="F92" s="1"/>
      <c r="G92" s="1"/>
      <c r="H92" s="1"/>
      <c r="I92" s="1"/>
      <c r="J92" s="1"/>
      <c r="K92" s="1"/>
      <c r="L92" s="1"/>
      <c r="N92"/>
    </row>
    <row r="93" spans="1:14">
      <c r="A93" s="56"/>
      <c r="B93" s="1"/>
      <c r="C93" s="1"/>
      <c r="D93" s="76"/>
      <c r="E93" s="1"/>
      <c r="F93" s="1"/>
      <c r="G93" s="1"/>
      <c r="H93" s="1"/>
      <c r="I93" s="1"/>
      <c r="J93" s="1"/>
      <c r="K93" s="1"/>
      <c r="L93" s="1"/>
      <c r="N93"/>
    </row>
    <row r="94" spans="1:14">
      <c r="A94" s="56"/>
      <c r="B94" s="1"/>
      <c r="C94" s="1"/>
      <c r="D94" s="76"/>
      <c r="E94" s="1"/>
      <c r="F94" s="1"/>
      <c r="G94" s="1"/>
      <c r="H94" s="1"/>
      <c r="I94" s="1"/>
      <c r="J94" s="1"/>
      <c r="K94" s="1"/>
      <c r="L94" s="1"/>
      <c r="N94"/>
    </row>
    <row r="95" spans="1:14">
      <c r="A95" s="56"/>
      <c r="B95" s="1"/>
      <c r="C95" s="1"/>
      <c r="D95" s="76"/>
      <c r="E95" s="1"/>
      <c r="F95" s="1"/>
      <c r="G95" s="1"/>
      <c r="H95" s="1"/>
      <c r="I95" s="1"/>
      <c r="J95" s="1"/>
      <c r="K95" s="1"/>
      <c r="L95" s="1"/>
      <c r="N95"/>
    </row>
    <row r="96" spans="1:14">
      <c r="A96" s="56"/>
      <c r="B96" s="1"/>
      <c r="C96" s="1"/>
      <c r="D96" s="76"/>
      <c r="E96" s="1"/>
      <c r="F96" s="1"/>
      <c r="G96" s="1"/>
      <c r="H96" s="1"/>
      <c r="I96" s="1"/>
      <c r="J96" s="1"/>
      <c r="K96" s="1"/>
      <c r="L96" s="1"/>
      <c r="N96"/>
    </row>
    <row r="97" spans="1:14">
      <c r="A97" s="56"/>
      <c r="B97" s="1"/>
      <c r="C97" s="1"/>
      <c r="D97" s="76"/>
      <c r="E97" s="1"/>
      <c r="F97" s="1"/>
      <c r="G97" s="1"/>
      <c r="H97" s="1"/>
      <c r="I97" s="1"/>
      <c r="J97" s="1"/>
      <c r="K97" s="1"/>
      <c r="L97" s="1"/>
      <c r="N97"/>
    </row>
    <row r="98" spans="1:14">
      <c r="A98" s="56"/>
      <c r="B98" s="1"/>
      <c r="C98" s="1"/>
      <c r="D98" s="76"/>
      <c r="E98" s="1"/>
      <c r="F98" s="1"/>
      <c r="G98" s="1"/>
      <c r="H98" s="1"/>
      <c r="I98" s="1"/>
      <c r="J98" s="1"/>
      <c r="K98" s="1"/>
      <c r="L98" s="1"/>
      <c r="N98"/>
    </row>
    <row r="99" spans="1:14">
      <c r="A99" s="56"/>
      <c r="B99" s="1"/>
      <c r="C99" s="1"/>
      <c r="D99" s="76"/>
      <c r="E99" s="1"/>
      <c r="F99" s="1"/>
      <c r="G99" s="1"/>
      <c r="H99" s="1"/>
      <c r="I99" s="1"/>
      <c r="J99" s="1"/>
      <c r="K99" s="1"/>
      <c r="L99" s="1"/>
      <c r="N99"/>
    </row>
    <row r="100" spans="1:14">
      <c r="A100" s="56"/>
      <c r="B100" s="1"/>
      <c r="C100" s="1"/>
      <c r="D100" s="76"/>
      <c r="E100" s="1"/>
      <c r="F100" s="1"/>
      <c r="G100" s="1"/>
      <c r="H100" s="1"/>
      <c r="I100" s="1"/>
      <c r="J100" s="1"/>
      <c r="K100" s="1"/>
      <c r="L100" s="1"/>
      <c r="N100"/>
    </row>
    <row r="101" spans="1:14">
      <c r="A101" s="56"/>
      <c r="B101" s="1"/>
      <c r="C101" s="1"/>
      <c r="D101" s="76"/>
      <c r="E101" s="1"/>
      <c r="F101" s="1"/>
      <c r="G101" s="1"/>
      <c r="H101" s="1"/>
      <c r="I101" s="1"/>
      <c r="J101" s="1"/>
      <c r="K101" s="1"/>
      <c r="L101" s="1"/>
      <c r="N101"/>
    </row>
    <row r="102" spans="1:14">
      <c r="A102" s="56"/>
      <c r="B102" s="1"/>
      <c r="C102" s="1"/>
      <c r="D102" s="76"/>
      <c r="E102" s="1"/>
      <c r="F102" s="1"/>
      <c r="G102" s="1"/>
      <c r="H102" s="1"/>
      <c r="I102" s="1"/>
      <c r="J102" s="1"/>
      <c r="K102" s="1"/>
      <c r="L102" s="1"/>
      <c r="N102"/>
    </row>
    <row r="103" spans="1:14">
      <c r="A103" s="56"/>
      <c r="B103" s="1"/>
      <c r="C103" s="1"/>
      <c r="D103" s="76"/>
      <c r="E103" s="1"/>
      <c r="F103" s="1"/>
      <c r="G103" s="1"/>
      <c r="H103" s="1"/>
      <c r="I103" s="1"/>
      <c r="J103" s="1"/>
      <c r="K103" s="1"/>
      <c r="L103" s="1"/>
      <c r="N103"/>
    </row>
    <row r="104" spans="1:14">
      <c r="A104" s="56"/>
      <c r="B104" s="1"/>
      <c r="C104" s="1"/>
      <c r="D104" s="76"/>
      <c r="E104" s="1"/>
      <c r="F104" s="1"/>
      <c r="G104" s="1"/>
      <c r="H104" s="1"/>
      <c r="I104" s="1"/>
      <c r="J104" s="1"/>
      <c r="K104" s="1"/>
      <c r="L104" s="1"/>
      <c r="N104"/>
    </row>
    <row r="105" spans="1:14">
      <c r="A105" s="56"/>
      <c r="B105" s="1"/>
      <c r="C105" s="1"/>
      <c r="D105" s="76"/>
      <c r="E105" s="1"/>
      <c r="F105" s="1"/>
      <c r="G105" s="1"/>
      <c r="H105" s="1"/>
      <c r="I105" s="1"/>
      <c r="J105" s="1"/>
      <c r="K105" s="1"/>
      <c r="L105" s="1"/>
      <c r="N105"/>
    </row>
    <row r="106" spans="1:14">
      <c r="A106" s="56"/>
      <c r="B106" s="1"/>
      <c r="C106" s="1"/>
      <c r="D106" s="76"/>
      <c r="E106" s="1"/>
      <c r="F106" s="1"/>
      <c r="G106" s="1"/>
      <c r="H106" s="1"/>
      <c r="I106" s="1"/>
      <c r="J106" s="1"/>
      <c r="K106" s="1"/>
      <c r="L106" s="1"/>
      <c r="N106"/>
    </row>
    <row r="107" spans="1:14">
      <c r="A107" s="56"/>
      <c r="B107" s="1"/>
      <c r="C107" s="1"/>
      <c r="D107" s="76"/>
      <c r="E107" s="1"/>
      <c r="F107" s="1"/>
      <c r="G107" s="1"/>
      <c r="H107" s="1"/>
      <c r="I107" s="1"/>
      <c r="J107" s="1"/>
      <c r="K107" s="1"/>
      <c r="L107" s="1"/>
      <c r="N107"/>
    </row>
    <row r="108" spans="1:14">
      <c r="A108" s="56"/>
      <c r="B108" s="1"/>
      <c r="C108" s="1"/>
      <c r="D108" s="76"/>
      <c r="E108" s="1"/>
      <c r="F108" s="1"/>
      <c r="G108" s="1"/>
      <c r="H108" s="1"/>
      <c r="I108" s="1"/>
      <c r="J108" s="1"/>
      <c r="K108" s="1"/>
      <c r="L108" s="1"/>
      <c r="N108"/>
    </row>
    <row r="109" spans="1:14">
      <c r="A109" s="56"/>
      <c r="B109" s="1"/>
      <c r="C109" s="1"/>
      <c r="D109" s="76"/>
      <c r="E109" s="1"/>
      <c r="F109" s="1"/>
      <c r="G109" s="1"/>
      <c r="H109" s="1"/>
      <c r="I109" s="1"/>
      <c r="J109" s="1"/>
      <c r="K109" s="1"/>
      <c r="L109" s="1"/>
      <c r="N109"/>
    </row>
    <row r="110" spans="1:14">
      <c r="A110" s="56"/>
      <c r="B110" s="1"/>
      <c r="C110" s="1"/>
      <c r="D110" s="76"/>
      <c r="E110" s="1"/>
      <c r="F110" s="1"/>
      <c r="G110" s="1"/>
      <c r="H110" s="1"/>
      <c r="I110" s="1"/>
      <c r="J110" s="1"/>
      <c r="K110" s="1"/>
      <c r="L110" s="1"/>
      <c r="N110"/>
    </row>
    <row r="111" spans="1:14">
      <c r="A111" s="56"/>
      <c r="B111" s="1"/>
      <c r="C111" s="1"/>
      <c r="D111" s="76"/>
      <c r="E111" s="1"/>
      <c r="F111" s="1"/>
      <c r="G111" s="1"/>
      <c r="H111" s="1"/>
      <c r="I111" s="1"/>
      <c r="J111" s="1"/>
      <c r="K111" s="1"/>
      <c r="L111" s="1"/>
      <c r="N111"/>
    </row>
    <row r="112" spans="1:14">
      <c r="A112" s="56"/>
      <c r="B112" s="1"/>
      <c r="C112" s="1"/>
      <c r="D112" s="76"/>
      <c r="E112" s="1"/>
      <c r="F112" s="1"/>
      <c r="G112" s="1"/>
      <c r="H112" s="1"/>
      <c r="I112" s="1"/>
      <c r="J112" s="1"/>
      <c r="K112" s="1"/>
      <c r="L112" s="1"/>
      <c r="N112"/>
    </row>
    <row r="113" spans="1:14">
      <c r="A113" s="56"/>
      <c r="B113" s="1"/>
      <c r="C113" s="1"/>
      <c r="D113" s="76"/>
      <c r="E113" s="1"/>
      <c r="F113" s="1"/>
      <c r="G113" s="1"/>
      <c r="H113" s="1"/>
      <c r="I113" s="1"/>
      <c r="J113" s="1"/>
      <c r="K113" s="1"/>
      <c r="L113" s="1"/>
      <c r="N113"/>
    </row>
    <row r="114" spans="1:14">
      <c r="A114" s="56"/>
      <c r="B114" s="1"/>
      <c r="C114" s="1"/>
      <c r="D114" s="76"/>
      <c r="E114" s="1"/>
      <c r="F114" s="1"/>
      <c r="G114" s="1"/>
      <c r="H114" s="1"/>
      <c r="I114" s="1"/>
      <c r="J114" s="1"/>
      <c r="K114" s="1"/>
      <c r="L114" s="1"/>
      <c r="N114"/>
    </row>
    <row r="115" spans="1:14">
      <c r="A115" s="56"/>
      <c r="B115" s="1"/>
      <c r="C115" s="1"/>
      <c r="D115" s="76"/>
      <c r="E115" s="1"/>
      <c r="F115" s="1"/>
      <c r="G115" s="1"/>
      <c r="H115" s="1"/>
      <c r="I115" s="1"/>
      <c r="J115" s="1"/>
      <c r="K115" s="1"/>
      <c r="L115" s="1"/>
      <c r="N115"/>
    </row>
    <row r="116" spans="1:14">
      <c r="A116" s="56"/>
      <c r="B116" s="1"/>
      <c r="C116" s="1"/>
      <c r="D116" s="76"/>
      <c r="E116" s="1"/>
      <c r="F116" s="1"/>
      <c r="G116" s="1"/>
      <c r="H116" s="1"/>
      <c r="I116" s="1"/>
      <c r="J116" s="1"/>
      <c r="K116" s="1"/>
      <c r="L116" s="1"/>
      <c r="N116"/>
    </row>
    <row r="117" spans="1:14">
      <c r="A117" s="56"/>
      <c r="B117" s="1"/>
      <c r="C117" s="1"/>
      <c r="D117" s="76"/>
      <c r="E117" s="1"/>
      <c r="F117" s="1"/>
      <c r="G117" s="1"/>
      <c r="H117" s="1"/>
      <c r="I117" s="1"/>
      <c r="J117" s="1"/>
      <c r="K117" s="1"/>
      <c r="L117" s="1"/>
      <c r="N117"/>
    </row>
    <row r="118" spans="1:14">
      <c r="A118" s="56"/>
      <c r="B118" s="1"/>
      <c r="C118" s="1"/>
      <c r="D118" s="76"/>
      <c r="E118" s="1"/>
      <c r="F118" s="1"/>
      <c r="G118" s="1"/>
      <c r="H118" s="1"/>
      <c r="I118" s="1"/>
      <c r="J118" s="1"/>
      <c r="K118" s="1"/>
      <c r="L118" s="1"/>
      <c r="N118"/>
    </row>
    <row r="119" spans="1:14">
      <c r="A119" s="56"/>
      <c r="B119" s="1"/>
      <c r="C119" s="1"/>
      <c r="D119" s="76"/>
      <c r="E119" s="1"/>
      <c r="F119" s="1"/>
      <c r="G119" s="1"/>
      <c r="H119" s="1"/>
      <c r="I119" s="1"/>
      <c r="J119" s="1"/>
      <c r="K119" s="1"/>
      <c r="L119" s="1"/>
      <c r="N119"/>
    </row>
    <row r="120" spans="1:14">
      <c r="A120" s="56"/>
      <c r="B120" s="1"/>
      <c r="C120" s="1"/>
      <c r="D120" s="76"/>
      <c r="E120" s="1"/>
      <c r="F120" s="1"/>
      <c r="G120" s="1"/>
      <c r="H120" s="1"/>
      <c r="I120" s="1"/>
      <c r="J120" s="1"/>
      <c r="K120" s="1"/>
      <c r="L120" s="1"/>
      <c r="N120"/>
    </row>
    <row r="121" spans="1:14">
      <c r="A121" s="56"/>
      <c r="B121" s="1"/>
      <c r="C121" s="1"/>
      <c r="D121" s="76"/>
      <c r="E121" s="1"/>
      <c r="F121" s="1"/>
      <c r="G121" s="1"/>
      <c r="H121" s="1"/>
      <c r="I121" s="1"/>
      <c r="J121" s="1"/>
      <c r="K121" s="1"/>
      <c r="L121" s="1"/>
      <c r="N121"/>
    </row>
    <row r="122" spans="1:14">
      <c r="A122" s="56"/>
      <c r="B122" s="1"/>
      <c r="C122" s="1"/>
      <c r="D122" s="76"/>
      <c r="E122" s="1"/>
      <c r="F122" s="1"/>
      <c r="G122" s="1"/>
      <c r="H122" s="1"/>
      <c r="I122" s="1"/>
      <c r="J122" s="1"/>
      <c r="K122" s="1"/>
      <c r="L122" s="1"/>
      <c r="N122"/>
    </row>
    <row r="123" spans="1:14">
      <c r="A123" s="56"/>
      <c r="B123" s="1"/>
      <c r="C123" s="1"/>
      <c r="D123" s="76"/>
      <c r="E123" s="1"/>
      <c r="F123" s="1"/>
      <c r="G123" s="1"/>
      <c r="H123" s="1"/>
      <c r="I123" s="1"/>
      <c r="J123" s="1"/>
      <c r="K123" s="1"/>
      <c r="L123" s="1"/>
      <c r="N123"/>
    </row>
    <row r="124" spans="1:14">
      <c r="A124" s="56"/>
      <c r="B124" s="1"/>
      <c r="C124" s="1"/>
      <c r="D124" s="76"/>
      <c r="E124" s="1"/>
      <c r="F124" s="1"/>
      <c r="G124" s="1"/>
      <c r="H124" s="1"/>
      <c r="I124" s="1"/>
      <c r="J124" s="1"/>
      <c r="K124" s="1"/>
      <c r="L124" s="1"/>
      <c r="N124"/>
    </row>
    <row r="125" spans="1:14">
      <c r="A125" s="56"/>
      <c r="B125" s="1"/>
      <c r="C125" s="1"/>
      <c r="D125" s="76"/>
      <c r="E125" s="1"/>
      <c r="F125" s="1"/>
      <c r="G125" s="1"/>
      <c r="H125" s="1"/>
      <c r="I125" s="1"/>
      <c r="J125" s="1"/>
      <c r="K125" s="1"/>
      <c r="L125" s="1"/>
      <c r="N125"/>
    </row>
    <row r="126" spans="1:14">
      <c r="A126" s="56"/>
      <c r="B126" s="1"/>
      <c r="C126" s="1"/>
      <c r="D126" s="76"/>
      <c r="E126" s="1"/>
      <c r="F126" s="1"/>
      <c r="G126" s="1"/>
      <c r="H126" s="1"/>
      <c r="I126" s="1"/>
      <c r="J126" s="1"/>
      <c r="K126" s="1"/>
      <c r="L126" s="1"/>
      <c r="N126"/>
    </row>
    <row r="127" spans="1:14">
      <c r="A127" s="56"/>
      <c r="B127" s="1"/>
      <c r="C127" s="1"/>
      <c r="D127" s="76"/>
      <c r="E127" s="1"/>
      <c r="F127" s="1"/>
      <c r="G127" s="1"/>
      <c r="H127" s="1"/>
      <c r="I127" s="1"/>
      <c r="J127" s="1"/>
      <c r="K127" s="1"/>
      <c r="L127" s="1"/>
      <c r="N127"/>
    </row>
    <row r="128" spans="1:14">
      <c r="A128" s="56"/>
      <c r="B128" s="1"/>
      <c r="C128" s="1"/>
      <c r="D128" s="76"/>
      <c r="E128" s="1"/>
      <c r="F128" s="1"/>
      <c r="G128" s="1"/>
      <c r="H128" s="1"/>
      <c r="I128" s="1"/>
      <c r="J128" s="1"/>
      <c r="K128" s="1"/>
      <c r="L128" s="1"/>
      <c r="N128"/>
    </row>
    <row r="129" spans="1:14">
      <c r="A129" s="56"/>
      <c r="B129" s="1"/>
      <c r="C129" s="1"/>
      <c r="D129" s="76"/>
      <c r="E129" s="1"/>
      <c r="F129" s="1"/>
      <c r="G129" s="1"/>
      <c r="H129" s="1"/>
      <c r="I129" s="1"/>
      <c r="J129" s="1"/>
      <c r="K129" s="1"/>
      <c r="L129" s="1"/>
      <c r="N129"/>
    </row>
    <row r="130" spans="1:14">
      <c r="A130" s="56"/>
      <c r="B130" s="1"/>
      <c r="C130" s="1"/>
      <c r="D130" s="76"/>
      <c r="E130" s="1"/>
      <c r="F130" s="1"/>
      <c r="G130" s="1"/>
      <c r="H130" s="1"/>
      <c r="I130" s="1"/>
      <c r="J130" s="1"/>
      <c r="K130" s="1"/>
      <c r="L130" s="1"/>
      <c r="N130"/>
    </row>
    <row r="131" spans="1:14">
      <c r="A131" s="56"/>
      <c r="B131" s="1"/>
      <c r="C131" s="1"/>
      <c r="D131" s="76"/>
      <c r="E131" s="1"/>
      <c r="F131" s="1"/>
      <c r="G131" s="1"/>
      <c r="H131" s="1"/>
      <c r="I131" s="1"/>
      <c r="J131" s="1"/>
      <c r="K131" s="1"/>
      <c r="L131" s="1"/>
      <c r="N131"/>
    </row>
    <row r="132" spans="1:14">
      <c r="A132" s="56"/>
      <c r="B132" s="1"/>
      <c r="C132" s="1"/>
      <c r="D132" s="76"/>
      <c r="E132" s="1"/>
      <c r="F132" s="1"/>
      <c r="G132" s="1"/>
      <c r="H132" s="1"/>
      <c r="I132" s="1"/>
      <c r="J132" s="1"/>
      <c r="K132" s="1"/>
      <c r="L132" s="1"/>
      <c r="N132"/>
    </row>
    <row r="133" spans="1:14">
      <c r="A133" s="56"/>
      <c r="B133" s="1"/>
      <c r="C133" s="1"/>
      <c r="D133" s="76"/>
      <c r="E133" s="1"/>
      <c r="F133" s="1"/>
      <c r="G133" s="1"/>
      <c r="H133" s="1"/>
      <c r="I133" s="1"/>
      <c r="J133" s="1"/>
      <c r="K133" s="1"/>
      <c r="L133" s="1"/>
      <c r="N133"/>
    </row>
    <row r="134" spans="1:14">
      <c r="A134" s="56"/>
      <c r="B134" s="1"/>
      <c r="C134" s="1"/>
      <c r="D134" s="76"/>
      <c r="E134" s="1"/>
      <c r="F134" s="1"/>
      <c r="G134" s="1"/>
      <c r="H134" s="1"/>
      <c r="I134" s="1"/>
      <c r="J134" s="1"/>
      <c r="K134" s="1"/>
      <c r="L134" s="1"/>
      <c r="N134"/>
    </row>
    <row r="135" spans="1:14">
      <c r="A135" s="56"/>
      <c r="B135" s="1"/>
      <c r="C135" s="1"/>
      <c r="D135" s="76"/>
      <c r="E135" s="1"/>
      <c r="F135" s="1"/>
      <c r="G135" s="1"/>
      <c r="H135" s="1"/>
      <c r="I135" s="1"/>
      <c r="J135" s="1"/>
      <c r="K135" s="1"/>
      <c r="L135" s="1"/>
      <c r="N135"/>
    </row>
    <row r="136" spans="1:14">
      <c r="A136" s="56"/>
      <c r="B136" s="1"/>
      <c r="C136" s="1"/>
      <c r="D136" s="76"/>
      <c r="E136" s="1"/>
      <c r="F136" s="1"/>
      <c r="G136" s="1"/>
      <c r="H136" s="1"/>
      <c r="I136" s="1"/>
      <c r="J136" s="1"/>
      <c r="K136" s="1"/>
      <c r="L136" s="1"/>
      <c r="N136"/>
    </row>
    <row r="137" spans="1:14">
      <c r="A137" s="56"/>
      <c r="B137" s="1"/>
      <c r="C137" s="1"/>
      <c r="D137" s="76"/>
      <c r="E137" s="1"/>
      <c r="F137" s="1"/>
      <c r="G137" s="1"/>
      <c r="H137" s="1"/>
      <c r="I137" s="1"/>
      <c r="J137" s="1"/>
      <c r="K137" s="1"/>
      <c r="L137" s="1"/>
      <c r="N137"/>
    </row>
    <row r="138" spans="1:14">
      <c r="A138" s="56"/>
      <c r="B138" s="1"/>
      <c r="C138" s="1"/>
      <c r="D138" s="76"/>
      <c r="E138" s="1"/>
      <c r="F138" s="1"/>
      <c r="G138" s="1"/>
      <c r="H138" s="1"/>
      <c r="I138" s="1"/>
      <c r="J138" s="1"/>
      <c r="K138" s="1"/>
      <c r="L138" s="1"/>
      <c r="N138"/>
    </row>
    <row r="139" spans="1:14">
      <c r="A139" s="56"/>
      <c r="B139" s="1"/>
      <c r="C139" s="1"/>
      <c r="D139" s="76"/>
      <c r="E139" s="1"/>
      <c r="F139" s="1"/>
      <c r="G139" s="1"/>
      <c r="H139" s="1"/>
      <c r="I139" s="1"/>
      <c r="J139" s="1"/>
      <c r="K139" s="1"/>
      <c r="L139" s="1"/>
      <c r="N139"/>
    </row>
    <row r="140" spans="1:14">
      <c r="A140" s="56"/>
      <c r="B140" s="1"/>
      <c r="C140" s="1"/>
      <c r="D140" s="76"/>
      <c r="E140" s="1"/>
      <c r="F140" s="1"/>
      <c r="G140" s="1"/>
      <c r="H140" s="1"/>
      <c r="I140" s="1"/>
      <c r="J140" s="1"/>
      <c r="K140" s="1"/>
      <c r="L140" s="1"/>
      <c r="N140"/>
    </row>
    <row r="141" spans="1:14">
      <c r="A141" s="56"/>
      <c r="B141" s="1"/>
      <c r="C141" s="1"/>
      <c r="D141" s="76"/>
      <c r="E141" s="1"/>
      <c r="F141" s="1"/>
      <c r="G141" s="1"/>
      <c r="H141" s="1"/>
      <c r="I141" s="1"/>
      <c r="J141" s="1"/>
      <c r="K141" s="1"/>
      <c r="L141" s="1"/>
      <c r="N141"/>
    </row>
    <row r="142" spans="1:14">
      <c r="A142" s="56"/>
      <c r="B142" s="1"/>
      <c r="C142" s="1"/>
      <c r="D142" s="76"/>
      <c r="E142" s="1"/>
      <c r="F142" s="1"/>
      <c r="G142" s="1"/>
      <c r="H142" s="1"/>
      <c r="I142" s="1"/>
      <c r="J142" s="1"/>
      <c r="K142" s="1"/>
      <c r="L142" s="1"/>
      <c r="N142"/>
    </row>
    <row r="143" spans="1:14">
      <c r="A143" s="56"/>
      <c r="B143" s="1"/>
      <c r="C143" s="1"/>
      <c r="D143" s="76"/>
      <c r="E143" s="1"/>
      <c r="F143" s="1"/>
      <c r="G143" s="1"/>
      <c r="H143" s="1"/>
      <c r="I143" s="1"/>
      <c r="J143" s="1"/>
      <c r="K143" s="1"/>
      <c r="L143" s="1"/>
      <c r="N143"/>
    </row>
    <row r="144" spans="1:14">
      <c r="A144" s="56"/>
      <c r="B144" s="1"/>
      <c r="C144" s="1"/>
      <c r="D144" s="76"/>
      <c r="E144" s="1"/>
      <c r="F144" s="1"/>
      <c r="G144" s="1"/>
      <c r="H144" s="1"/>
      <c r="I144" s="1"/>
      <c r="J144" s="1"/>
      <c r="K144" s="1"/>
      <c r="L144" s="1"/>
      <c r="N144"/>
    </row>
    <row r="145" spans="1:14">
      <c r="A145" s="56"/>
      <c r="B145" s="1"/>
      <c r="C145" s="1"/>
      <c r="D145" s="76"/>
      <c r="E145" s="1"/>
      <c r="F145" s="1"/>
      <c r="G145" s="1"/>
      <c r="H145" s="1"/>
      <c r="I145" s="1"/>
      <c r="J145" s="1"/>
      <c r="K145" s="1"/>
      <c r="L145" s="1"/>
      <c r="N145"/>
    </row>
    <row r="146" spans="1:14">
      <c r="A146" s="56"/>
      <c r="B146" s="1"/>
      <c r="C146" s="1"/>
      <c r="D146" s="76"/>
      <c r="E146" s="1"/>
      <c r="F146" s="1"/>
      <c r="G146" s="1"/>
      <c r="H146" s="1"/>
      <c r="I146" s="1"/>
      <c r="J146" s="1"/>
      <c r="K146" s="1"/>
      <c r="L146" s="1"/>
      <c r="N146"/>
    </row>
    <row r="147" spans="1:14">
      <c r="A147" s="56"/>
      <c r="B147" s="1"/>
      <c r="C147" s="1"/>
      <c r="D147" s="76"/>
      <c r="E147" s="1"/>
      <c r="F147" s="1"/>
      <c r="G147" s="1"/>
      <c r="H147" s="1"/>
      <c r="I147" s="1"/>
      <c r="J147" s="1"/>
      <c r="K147" s="1"/>
      <c r="L147" s="1"/>
      <c r="N147"/>
    </row>
    <row r="148" spans="1:14">
      <c r="A148" s="56"/>
      <c r="B148" s="1"/>
      <c r="C148" s="1"/>
      <c r="D148" s="76"/>
      <c r="E148" s="1"/>
      <c r="F148" s="1"/>
      <c r="G148" s="1"/>
      <c r="H148" s="1"/>
      <c r="I148" s="1"/>
      <c r="J148" s="1"/>
      <c r="K148" s="1"/>
      <c r="L148" s="1"/>
      <c r="N148"/>
    </row>
    <row r="149" spans="1:14">
      <c r="A149" s="56"/>
      <c r="B149" s="1"/>
      <c r="C149" s="1"/>
      <c r="D149" s="76"/>
      <c r="E149" s="1"/>
      <c r="F149" s="1"/>
      <c r="G149" s="1"/>
      <c r="H149" s="1"/>
      <c r="I149" s="1"/>
      <c r="J149" s="1"/>
      <c r="K149" s="1"/>
      <c r="L149" s="1"/>
      <c r="N149"/>
    </row>
    <row r="150" spans="1:14">
      <c r="A150" s="56"/>
      <c r="B150" s="1"/>
      <c r="C150" s="1"/>
      <c r="D150" s="76"/>
      <c r="E150" s="1"/>
      <c r="F150" s="1"/>
      <c r="G150" s="1"/>
      <c r="H150" s="1"/>
      <c r="I150" s="1"/>
      <c r="J150" s="1"/>
      <c r="K150" s="1"/>
      <c r="L150" s="1"/>
      <c r="N150"/>
    </row>
    <row r="151" spans="1:14">
      <c r="A151" s="56"/>
      <c r="B151" s="1"/>
      <c r="C151" s="1"/>
      <c r="D151" s="76"/>
      <c r="E151" s="1"/>
      <c r="F151" s="1"/>
      <c r="G151" s="1"/>
      <c r="H151" s="1"/>
      <c r="I151" s="1"/>
      <c r="J151" s="1"/>
      <c r="K151" s="1"/>
      <c r="L151" s="1"/>
      <c r="N151"/>
    </row>
    <row r="152" spans="1:14">
      <c r="A152" s="56"/>
      <c r="B152" s="1"/>
      <c r="C152" s="1"/>
      <c r="D152" s="76"/>
      <c r="E152" s="1"/>
      <c r="F152" s="1"/>
      <c r="G152" s="1"/>
      <c r="H152" s="1"/>
      <c r="I152" s="1"/>
      <c r="J152" s="1"/>
      <c r="K152" s="1"/>
      <c r="L152" s="1"/>
      <c r="N152"/>
    </row>
    <row r="153" spans="1:14">
      <c r="A153" s="56"/>
      <c r="B153" s="1"/>
      <c r="C153" s="1"/>
      <c r="D153" s="76"/>
      <c r="E153" s="1"/>
      <c r="F153" s="1"/>
      <c r="G153" s="1"/>
      <c r="H153" s="1"/>
      <c r="I153" s="1"/>
      <c r="J153" s="1"/>
      <c r="K153" s="1"/>
      <c r="L153" s="1"/>
      <c r="N153"/>
    </row>
    <row r="154" spans="1:14">
      <c r="A154" s="56"/>
      <c r="B154" s="1"/>
      <c r="C154" s="1"/>
      <c r="D154" s="76"/>
      <c r="E154" s="1"/>
      <c r="F154" s="1"/>
      <c r="G154" s="1"/>
      <c r="H154" s="1"/>
      <c r="I154" s="1"/>
      <c r="J154" s="1"/>
      <c r="K154" s="1"/>
      <c r="L154" s="1"/>
      <c r="N154"/>
    </row>
    <row r="155" spans="1:14">
      <c r="A155" s="56"/>
      <c r="B155" s="1"/>
      <c r="C155" s="1"/>
      <c r="D155" s="76"/>
      <c r="E155" s="1"/>
      <c r="F155" s="1"/>
      <c r="G155" s="1"/>
      <c r="H155" s="1"/>
      <c r="I155" s="1"/>
      <c r="J155" s="1"/>
      <c r="K155" s="1"/>
      <c r="L155" s="1"/>
      <c r="N155"/>
    </row>
    <row r="156" spans="1:14">
      <c r="A156" s="56"/>
      <c r="B156" s="1"/>
      <c r="C156" s="1"/>
      <c r="D156" s="76"/>
      <c r="E156" s="1"/>
      <c r="F156" s="1"/>
      <c r="G156" s="1"/>
      <c r="H156" s="1"/>
      <c r="I156" s="1"/>
      <c r="J156" s="1"/>
      <c r="K156" s="1"/>
      <c r="L156" s="1"/>
      <c r="N156"/>
    </row>
    <row r="157" spans="1:14">
      <c r="A157" s="56"/>
      <c r="B157" s="1"/>
      <c r="C157" s="1"/>
      <c r="D157" s="76"/>
      <c r="E157" s="1"/>
      <c r="F157" s="1"/>
      <c r="G157" s="1"/>
      <c r="H157" s="1"/>
      <c r="I157" s="1"/>
      <c r="J157" s="1"/>
      <c r="K157" s="1"/>
      <c r="L157" s="1"/>
      <c r="N157"/>
    </row>
    <row r="158" spans="1:14">
      <c r="A158" s="56"/>
      <c r="B158" s="1"/>
      <c r="C158" s="1"/>
      <c r="D158" s="76"/>
      <c r="E158" s="1"/>
      <c r="F158" s="1"/>
      <c r="G158" s="1"/>
      <c r="H158" s="1"/>
      <c r="I158" s="1"/>
      <c r="J158" s="1"/>
      <c r="K158" s="1"/>
      <c r="L158" s="1"/>
      <c r="N158"/>
    </row>
    <row r="159" spans="1:14">
      <c r="A159" s="56"/>
      <c r="B159" s="1"/>
      <c r="C159" s="1"/>
      <c r="D159" s="76"/>
      <c r="E159" s="1"/>
      <c r="F159" s="1"/>
      <c r="G159" s="1"/>
      <c r="H159" s="1"/>
      <c r="I159" s="1"/>
      <c r="J159" s="1"/>
      <c r="K159" s="1"/>
      <c r="L159" s="1"/>
      <c r="N159"/>
    </row>
    <row r="160" spans="1:14">
      <c r="A160" s="56"/>
      <c r="B160" s="1"/>
      <c r="C160" s="1"/>
      <c r="D160" s="76"/>
      <c r="E160" s="1"/>
      <c r="F160" s="1"/>
      <c r="G160" s="1"/>
      <c r="H160" s="1"/>
      <c r="I160" s="1"/>
      <c r="J160" s="1"/>
      <c r="K160" s="1"/>
      <c r="L160" s="1"/>
      <c r="N160"/>
    </row>
    <row r="161" spans="1:14">
      <c r="A161" s="56"/>
      <c r="B161" s="1"/>
      <c r="C161" s="1"/>
      <c r="D161" s="76"/>
      <c r="E161" s="1"/>
      <c r="F161" s="1"/>
      <c r="G161" s="1"/>
      <c r="H161" s="1"/>
      <c r="I161" s="1"/>
      <c r="J161" s="1"/>
      <c r="K161" s="1"/>
      <c r="L161" s="1"/>
      <c r="N161"/>
    </row>
    <row r="162" spans="1:14">
      <c r="A162" s="56"/>
      <c r="B162" s="1"/>
      <c r="C162" s="1"/>
      <c r="D162" s="76"/>
      <c r="E162" s="1"/>
      <c r="F162" s="1"/>
      <c r="G162" s="1"/>
      <c r="H162" s="1"/>
      <c r="I162" s="1"/>
      <c r="J162" s="1"/>
      <c r="K162" s="1"/>
      <c r="L162" s="1"/>
      <c r="N162"/>
    </row>
    <row r="163" spans="1:14">
      <c r="A163" s="56"/>
      <c r="B163" s="1"/>
      <c r="C163" s="1"/>
      <c r="D163" s="76"/>
      <c r="E163" s="1"/>
      <c r="F163" s="1"/>
      <c r="G163" s="1"/>
      <c r="H163" s="1"/>
      <c r="I163" s="1"/>
      <c r="J163" s="1"/>
      <c r="K163" s="1"/>
      <c r="L163" s="1"/>
      <c r="N163"/>
    </row>
    <row r="164" spans="1:14">
      <c r="A164" s="56"/>
      <c r="B164" s="1"/>
      <c r="C164" s="1"/>
      <c r="D164" s="76"/>
      <c r="E164" s="1"/>
      <c r="F164" s="1"/>
      <c r="G164" s="1"/>
      <c r="H164" s="1"/>
      <c r="I164" s="1"/>
      <c r="J164" s="1"/>
      <c r="K164" s="1"/>
      <c r="L164" s="1"/>
      <c r="N164"/>
    </row>
    <row r="165" spans="1:14">
      <c r="A165" s="56"/>
      <c r="B165" s="1"/>
      <c r="C165" s="1"/>
      <c r="D165" s="76"/>
      <c r="E165" s="1"/>
      <c r="F165" s="1"/>
      <c r="G165" s="1"/>
      <c r="H165" s="1"/>
      <c r="I165" s="1"/>
      <c r="J165" s="1"/>
      <c r="K165" s="1"/>
      <c r="L165" s="1"/>
      <c r="N165"/>
    </row>
    <row r="166" spans="1:14">
      <c r="A166" s="56"/>
      <c r="B166" s="1"/>
      <c r="C166" s="1"/>
      <c r="D166" s="76"/>
      <c r="E166" s="1"/>
      <c r="F166" s="1"/>
      <c r="G166" s="1"/>
      <c r="H166" s="1"/>
      <c r="I166" s="1"/>
      <c r="J166" s="1"/>
      <c r="K166" s="1"/>
      <c r="L166" s="1"/>
      <c r="N166"/>
    </row>
    <row r="167" spans="1:14">
      <c r="A167" s="56"/>
      <c r="B167" s="1"/>
      <c r="C167" s="1"/>
      <c r="D167" s="76"/>
      <c r="E167" s="1"/>
      <c r="F167" s="1"/>
      <c r="G167" s="1"/>
      <c r="H167" s="1"/>
      <c r="I167" s="1"/>
      <c r="J167" s="1"/>
      <c r="K167" s="1"/>
      <c r="L167" s="1"/>
      <c r="N167"/>
    </row>
    <row r="168" spans="1:14">
      <c r="A168" s="56"/>
      <c r="B168" s="1"/>
      <c r="C168" s="1"/>
      <c r="D168" s="76"/>
      <c r="E168" s="1"/>
      <c r="F168" s="1"/>
      <c r="G168" s="1"/>
      <c r="H168" s="1"/>
      <c r="I168" s="1"/>
      <c r="J168" s="1"/>
      <c r="K168" s="1"/>
      <c r="L168" s="1"/>
      <c r="N168"/>
    </row>
    <row r="169" spans="1:14">
      <c r="A169" s="56"/>
      <c r="B169" s="1"/>
      <c r="C169" s="1"/>
      <c r="D169" s="76"/>
      <c r="E169" s="1"/>
      <c r="F169" s="1"/>
      <c r="G169" s="1"/>
      <c r="H169" s="1"/>
      <c r="I169" s="1"/>
      <c r="J169" s="1"/>
      <c r="K169" s="1"/>
      <c r="L169" s="1"/>
      <c r="N169"/>
    </row>
    <row r="170" spans="1:14">
      <c r="A170" s="56"/>
      <c r="B170" s="1"/>
      <c r="C170" s="1"/>
      <c r="D170" s="76"/>
      <c r="E170" s="1"/>
      <c r="F170" s="1"/>
      <c r="G170" s="1"/>
      <c r="H170" s="1"/>
      <c r="I170" s="1"/>
      <c r="J170" s="1"/>
      <c r="K170" s="1"/>
      <c r="L170" s="1"/>
      <c r="N170"/>
    </row>
    <row r="171" spans="1:14">
      <c r="A171" s="56"/>
      <c r="B171" s="1"/>
      <c r="C171" s="1"/>
      <c r="D171" s="76"/>
      <c r="E171" s="1"/>
      <c r="F171" s="1"/>
      <c r="G171" s="1"/>
      <c r="H171" s="1"/>
      <c r="I171" s="1"/>
      <c r="J171" s="1"/>
      <c r="K171" s="1"/>
      <c r="L171" s="1"/>
      <c r="N171"/>
    </row>
    <row r="172" spans="1:14">
      <c r="A172" s="56"/>
      <c r="B172" s="1"/>
      <c r="C172" s="1"/>
      <c r="D172" s="76"/>
      <c r="E172" s="1"/>
      <c r="F172" s="1"/>
      <c r="G172" s="1"/>
      <c r="H172" s="1"/>
      <c r="I172" s="1"/>
      <c r="J172" s="1"/>
      <c r="K172" s="1"/>
      <c r="L172" s="1"/>
      <c r="N172"/>
    </row>
    <row r="173" spans="1:14">
      <c r="A173" s="56"/>
      <c r="B173" s="1"/>
      <c r="C173" s="1"/>
      <c r="D173" s="76"/>
      <c r="E173" s="1"/>
      <c r="F173" s="1"/>
      <c r="G173" s="1"/>
      <c r="H173" s="1"/>
      <c r="I173" s="1"/>
      <c r="J173" s="1"/>
      <c r="K173" s="1"/>
      <c r="L173" s="1"/>
      <c r="N173"/>
    </row>
    <row r="174" spans="1:14">
      <c r="A174" s="56"/>
      <c r="B174" s="1"/>
      <c r="C174" s="1"/>
      <c r="D174" s="76"/>
      <c r="E174" s="1"/>
      <c r="F174" s="1"/>
      <c r="G174" s="1"/>
      <c r="H174" s="1"/>
      <c r="I174" s="1"/>
      <c r="J174" s="1"/>
      <c r="K174" s="1"/>
      <c r="L174" s="1"/>
      <c r="N174"/>
    </row>
    <row r="175" spans="1:14">
      <c r="A175" s="56"/>
      <c r="B175" s="1"/>
      <c r="C175" s="1"/>
      <c r="D175" s="76"/>
      <c r="E175" s="1"/>
      <c r="F175" s="1"/>
      <c r="G175" s="1"/>
      <c r="H175" s="1"/>
      <c r="I175" s="1"/>
      <c r="J175" s="1"/>
      <c r="K175" s="1"/>
      <c r="L175" s="1"/>
      <c r="N175"/>
    </row>
    <row r="176" spans="1:14">
      <c r="A176" s="56"/>
      <c r="B176" s="1"/>
      <c r="C176" s="1"/>
      <c r="D176" s="76"/>
      <c r="E176" s="1"/>
      <c r="F176" s="1"/>
      <c r="G176" s="1"/>
      <c r="H176" s="1"/>
      <c r="I176" s="1"/>
      <c r="J176" s="1"/>
      <c r="K176" s="1"/>
      <c r="L176" s="1"/>
      <c r="N176"/>
    </row>
    <row r="177" spans="1:14">
      <c r="A177" s="56"/>
      <c r="B177" s="1"/>
      <c r="C177" s="1"/>
      <c r="D177" s="76"/>
      <c r="E177" s="1"/>
      <c r="F177" s="1"/>
      <c r="G177" s="1"/>
      <c r="H177" s="1"/>
      <c r="I177" s="1"/>
      <c r="J177" s="1"/>
      <c r="K177" s="1"/>
      <c r="L177" s="1"/>
      <c r="N177"/>
    </row>
    <row r="178" spans="1:14">
      <c r="A178" s="56"/>
      <c r="B178" s="1"/>
      <c r="C178" s="1"/>
      <c r="D178" s="76"/>
      <c r="E178" s="1"/>
      <c r="F178" s="1"/>
      <c r="G178" s="1"/>
      <c r="H178" s="1"/>
      <c r="I178" s="1"/>
      <c r="J178" s="1"/>
      <c r="K178" s="1"/>
      <c r="L178" s="1"/>
      <c r="N178"/>
    </row>
    <row r="179" spans="1:14">
      <c r="A179" s="56"/>
      <c r="B179" s="1"/>
      <c r="C179" s="1"/>
      <c r="D179" s="76"/>
      <c r="E179" s="1"/>
      <c r="F179" s="1"/>
      <c r="G179" s="1"/>
      <c r="H179" s="1"/>
      <c r="I179" s="1"/>
      <c r="J179" s="1"/>
      <c r="K179" s="1"/>
      <c r="L179" s="1"/>
      <c r="N179"/>
    </row>
    <row r="180" spans="1:14">
      <c r="A180" s="56"/>
      <c r="B180" s="1"/>
      <c r="C180" s="1"/>
      <c r="D180" s="76"/>
      <c r="E180" s="1"/>
      <c r="F180" s="1"/>
      <c r="G180" s="1"/>
      <c r="H180" s="1"/>
      <c r="I180" s="1"/>
      <c r="J180" s="1"/>
      <c r="K180" s="1"/>
      <c r="L180" s="1"/>
      <c r="N180"/>
    </row>
    <row r="181" spans="1:14">
      <c r="A181" s="56"/>
      <c r="B181" s="1"/>
      <c r="C181" s="1"/>
      <c r="D181" s="76"/>
      <c r="E181" s="1"/>
      <c r="F181" s="1"/>
      <c r="G181" s="1"/>
      <c r="H181" s="1"/>
      <c r="I181" s="1"/>
      <c r="J181" s="1"/>
      <c r="K181" s="1"/>
      <c r="L181" s="1"/>
      <c r="N181"/>
    </row>
    <row r="182" spans="1:14">
      <c r="A182" s="56"/>
      <c r="B182" s="1"/>
      <c r="C182" s="1"/>
      <c r="D182" s="76"/>
      <c r="E182" s="1"/>
      <c r="F182" s="1"/>
      <c r="G182" s="1"/>
      <c r="H182" s="1"/>
      <c r="I182" s="1"/>
      <c r="J182" s="1"/>
      <c r="K182" s="1"/>
      <c r="L182" s="1"/>
      <c r="N182"/>
    </row>
    <row r="183" spans="1:14">
      <c r="A183" s="56"/>
      <c r="B183" s="1"/>
      <c r="C183" s="1"/>
      <c r="D183" s="76"/>
      <c r="E183" s="1"/>
      <c r="F183" s="1"/>
      <c r="G183" s="1"/>
      <c r="H183" s="1"/>
      <c r="I183" s="1"/>
      <c r="J183" s="1"/>
      <c r="K183" s="1"/>
      <c r="L183" s="1"/>
      <c r="N183"/>
    </row>
    <row r="184" spans="1:14">
      <c r="A184" s="56"/>
      <c r="B184" s="1"/>
      <c r="C184" s="1"/>
      <c r="D184" s="76"/>
      <c r="E184" s="1"/>
      <c r="F184" s="1"/>
      <c r="G184" s="1"/>
      <c r="H184" s="1"/>
      <c r="I184" s="1"/>
      <c r="J184" s="1"/>
      <c r="K184" s="1"/>
      <c r="L184" s="1"/>
      <c r="N184"/>
    </row>
    <row r="185" spans="1:14">
      <c r="A185" s="56"/>
      <c r="B185" s="1"/>
      <c r="C185" s="1"/>
      <c r="D185" s="76"/>
      <c r="E185" s="1"/>
      <c r="F185" s="1"/>
      <c r="G185" s="1"/>
      <c r="H185" s="1"/>
      <c r="I185" s="1"/>
      <c r="J185" s="1"/>
      <c r="K185" s="1"/>
      <c r="L185" s="1"/>
      <c r="N185"/>
    </row>
    <row r="186" spans="1:14">
      <c r="A186" s="56"/>
      <c r="B186" s="1"/>
      <c r="C186" s="1"/>
      <c r="D186" s="76"/>
      <c r="E186" s="1"/>
      <c r="F186" s="1"/>
      <c r="G186" s="1"/>
      <c r="H186" s="1"/>
      <c r="I186" s="1"/>
      <c r="J186" s="1"/>
      <c r="K186" s="1"/>
      <c r="L186" s="1"/>
      <c r="N186"/>
    </row>
    <row r="187" spans="1:14">
      <c r="A187" s="56"/>
      <c r="B187" s="1"/>
      <c r="C187" s="1"/>
      <c r="D187" s="76"/>
      <c r="E187" s="1"/>
      <c r="F187" s="1"/>
      <c r="G187" s="1"/>
      <c r="H187" s="1"/>
      <c r="I187" s="1"/>
      <c r="J187" s="1"/>
      <c r="K187" s="1"/>
      <c r="L187" s="1"/>
      <c r="N187"/>
    </row>
    <row r="188" spans="1:14">
      <c r="A188" s="56"/>
      <c r="B188" s="1"/>
      <c r="C188" s="1"/>
      <c r="D188" s="76"/>
      <c r="E188" s="1"/>
      <c r="F188" s="1"/>
      <c r="G188" s="1"/>
      <c r="H188" s="1"/>
      <c r="I188" s="1"/>
      <c r="J188" s="1"/>
      <c r="K188" s="1"/>
      <c r="L188" s="1"/>
      <c r="N188"/>
    </row>
    <row r="189" spans="1:14">
      <c r="A189" s="56"/>
      <c r="B189" s="1"/>
      <c r="C189" s="1"/>
      <c r="D189" s="76"/>
      <c r="E189" s="1"/>
      <c r="F189" s="1"/>
      <c r="G189" s="1"/>
      <c r="H189" s="1"/>
      <c r="I189" s="1"/>
      <c r="J189" s="1"/>
      <c r="K189" s="1"/>
      <c r="L189" s="1"/>
      <c r="N189"/>
    </row>
    <row r="190" spans="1:14">
      <c r="A190" s="56"/>
      <c r="B190" s="1"/>
      <c r="C190" s="1"/>
      <c r="D190" s="76"/>
      <c r="E190" s="1"/>
      <c r="F190" s="1"/>
      <c r="G190" s="1"/>
      <c r="H190" s="1"/>
      <c r="I190" s="1"/>
      <c r="J190" s="1"/>
      <c r="K190" s="1"/>
      <c r="L190" s="1"/>
      <c r="N190"/>
    </row>
    <row r="191" spans="1:14">
      <c r="A191" s="56"/>
      <c r="B191" s="1"/>
      <c r="C191" s="1"/>
      <c r="D191" s="76"/>
      <c r="E191" s="1"/>
      <c r="F191" s="1"/>
      <c r="G191" s="1"/>
      <c r="H191" s="1"/>
      <c r="I191" s="1"/>
      <c r="J191" s="1"/>
      <c r="K191" s="1"/>
      <c r="L191" s="1"/>
      <c r="N191"/>
    </row>
    <row r="192" spans="1:14">
      <c r="A192" s="56"/>
      <c r="B192" s="1"/>
      <c r="C192" s="1"/>
      <c r="D192" s="76"/>
      <c r="E192" s="1"/>
      <c r="F192" s="1"/>
      <c r="G192" s="1"/>
      <c r="H192" s="1"/>
      <c r="I192" s="1"/>
      <c r="J192" s="1"/>
      <c r="K192" s="1"/>
      <c r="L192" s="1"/>
      <c r="N192"/>
    </row>
    <row r="193" spans="1:14">
      <c r="A193" s="56"/>
      <c r="B193" s="1"/>
      <c r="C193" s="1"/>
      <c r="D193" s="76"/>
      <c r="E193" s="1"/>
      <c r="F193" s="1"/>
      <c r="G193" s="1"/>
      <c r="H193" s="1"/>
      <c r="I193" s="1"/>
      <c r="J193" s="1"/>
      <c r="K193" s="1"/>
      <c r="L193" s="1"/>
      <c r="N193"/>
    </row>
    <row r="194" spans="1:14">
      <c r="A194" s="56"/>
      <c r="B194" s="1"/>
      <c r="C194" s="1"/>
      <c r="D194" s="76"/>
      <c r="E194" s="1"/>
      <c r="F194" s="1"/>
      <c r="G194" s="1"/>
      <c r="H194" s="1"/>
      <c r="I194" s="1"/>
      <c r="J194" s="1"/>
      <c r="K194" s="1"/>
      <c r="L194" s="1"/>
      <c r="N194"/>
    </row>
    <row r="195" spans="1:14">
      <c r="A195" s="56"/>
      <c r="B195" s="1"/>
      <c r="C195" s="1"/>
      <c r="D195" s="76"/>
      <c r="E195" s="1"/>
      <c r="F195" s="1"/>
      <c r="G195" s="1"/>
      <c r="H195" s="1"/>
      <c r="I195" s="1"/>
      <c r="J195" s="1"/>
      <c r="K195" s="1"/>
      <c r="L195" s="1"/>
      <c r="N195"/>
    </row>
    <row r="196" spans="1:14">
      <c r="A196" s="56"/>
      <c r="B196" s="1"/>
      <c r="C196" s="1"/>
      <c r="D196" s="76"/>
      <c r="E196" s="1"/>
      <c r="F196" s="1"/>
      <c r="G196" s="1"/>
      <c r="H196" s="1"/>
      <c r="I196" s="1"/>
      <c r="J196" s="1"/>
      <c r="K196" s="1"/>
      <c r="L196" s="1"/>
      <c r="N196"/>
    </row>
    <row r="197" spans="1:14">
      <c r="A197" s="56"/>
      <c r="B197" s="1"/>
      <c r="C197" s="1"/>
      <c r="D197" s="76"/>
      <c r="E197" s="1"/>
      <c r="F197" s="1"/>
      <c r="G197" s="1"/>
      <c r="H197" s="1"/>
      <c r="I197" s="1"/>
      <c r="J197" s="1"/>
      <c r="K197" s="1"/>
      <c r="L197" s="1"/>
      <c r="N197"/>
    </row>
    <row r="198" spans="1:14">
      <c r="A198" s="56"/>
      <c r="B198" s="1"/>
      <c r="C198" s="1"/>
      <c r="D198" s="76"/>
      <c r="E198" s="1"/>
      <c r="F198" s="1"/>
      <c r="G198" s="1"/>
      <c r="H198" s="1"/>
      <c r="I198" s="1"/>
      <c r="J198" s="1"/>
      <c r="K198" s="1"/>
      <c r="L198" s="1"/>
      <c r="N198"/>
    </row>
    <row r="199" spans="1:14">
      <c r="A199" s="56"/>
      <c r="B199" s="1"/>
      <c r="C199" s="1"/>
      <c r="D199" s="76"/>
      <c r="E199" s="1"/>
      <c r="F199" s="1"/>
      <c r="G199" s="1"/>
      <c r="H199" s="1"/>
      <c r="I199" s="1"/>
      <c r="J199" s="1"/>
      <c r="K199" s="1"/>
      <c r="L199" s="1"/>
      <c r="N199"/>
    </row>
    <row r="200" spans="1:14">
      <c r="A200" s="56"/>
      <c r="B200" s="1"/>
      <c r="C200" s="1"/>
      <c r="D200" s="76"/>
      <c r="E200" s="1"/>
      <c r="F200" s="1"/>
      <c r="G200" s="1"/>
      <c r="H200" s="1"/>
      <c r="I200" s="1"/>
      <c r="J200" s="1"/>
      <c r="K200" s="1"/>
      <c r="L200" s="1"/>
      <c r="N200"/>
    </row>
    <row r="201" spans="1:14">
      <c r="A201" s="56"/>
      <c r="B201" s="1"/>
      <c r="C201" s="1"/>
      <c r="D201" s="76"/>
      <c r="E201" s="1"/>
      <c r="F201" s="1"/>
      <c r="G201" s="1"/>
      <c r="H201" s="1"/>
      <c r="I201" s="1"/>
      <c r="J201" s="1"/>
      <c r="K201" s="1"/>
      <c r="L201" s="1"/>
      <c r="N201"/>
    </row>
    <row r="202" spans="1:14">
      <c r="A202" s="56"/>
      <c r="B202" s="1"/>
      <c r="C202" s="1"/>
      <c r="D202" s="76"/>
      <c r="E202" s="1"/>
      <c r="F202" s="1"/>
      <c r="G202" s="1"/>
      <c r="H202" s="1"/>
      <c r="I202" s="1"/>
      <c r="J202" s="1"/>
      <c r="K202" s="1"/>
      <c r="L202" s="1"/>
      <c r="N202"/>
    </row>
    <row r="203" spans="1:14">
      <c r="A203" s="56"/>
      <c r="B203" s="1"/>
      <c r="C203" s="1"/>
      <c r="D203" s="76"/>
      <c r="E203" s="1"/>
      <c r="F203" s="1"/>
      <c r="G203" s="1"/>
      <c r="H203" s="1"/>
      <c r="I203" s="1"/>
      <c r="J203" s="1"/>
      <c r="K203" s="1"/>
      <c r="L203" s="1"/>
      <c r="N203"/>
    </row>
    <row r="204" spans="1:14">
      <c r="A204" s="56"/>
      <c r="B204" s="1"/>
      <c r="C204" s="1"/>
      <c r="D204" s="76"/>
      <c r="E204" s="1"/>
      <c r="F204" s="1"/>
      <c r="G204" s="1"/>
      <c r="H204" s="1"/>
      <c r="I204" s="1"/>
      <c r="J204" s="1"/>
      <c r="K204" s="1"/>
      <c r="L204" s="1"/>
      <c r="N204"/>
    </row>
    <row r="205" spans="1:14">
      <c r="A205" s="56"/>
      <c r="B205" s="1"/>
      <c r="C205" s="1"/>
      <c r="D205" s="76"/>
      <c r="E205" s="1"/>
      <c r="F205" s="1"/>
      <c r="G205" s="1"/>
      <c r="H205" s="1"/>
      <c r="I205" s="1"/>
      <c r="J205" s="1"/>
      <c r="K205" s="1"/>
      <c r="L205" s="1"/>
      <c r="N205"/>
    </row>
    <row r="206" spans="1:14">
      <c r="A206" s="56"/>
      <c r="B206" s="1"/>
      <c r="C206" s="1"/>
      <c r="D206" s="76"/>
      <c r="E206" s="1"/>
      <c r="F206" s="1"/>
      <c r="G206" s="1"/>
      <c r="H206" s="1"/>
      <c r="I206" s="1"/>
      <c r="J206" s="1"/>
      <c r="K206" s="1"/>
      <c r="L206" s="1"/>
      <c r="N206"/>
    </row>
    <row r="207" spans="1:14">
      <c r="A207" s="56"/>
      <c r="B207" s="1"/>
      <c r="C207" s="1"/>
      <c r="D207" s="76"/>
      <c r="E207" s="1"/>
      <c r="F207" s="1"/>
      <c r="G207" s="1"/>
      <c r="H207" s="1"/>
      <c r="I207" s="1"/>
      <c r="J207" s="1"/>
      <c r="K207" s="1"/>
      <c r="L207" s="1"/>
      <c r="N207"/>
    </row>
    <row r="208" spans="1:14">
      <c r="A208" s="56"/>
      <c r="B208" s="1"/>
      <c r="C208" s="1"/>
      <c r="D208" s="76"/>
      <c r="E208" s="1"/>
      <c r="F208" s="1"/>
      <c r="G208" s="1"/>
      <c r="H208" s="1"/>
      <c r="I208" s="1"/>
      <c r="J208" s="1"/>
      <c r="K208" s="1"/>
      <c r="L208" s="1"/>
      <c r="N208"/>
    </row>
    <row r="209" spans="1:14">
      <c r="A209" s="56"/>
      <c r="B209" s="1"/>
      <c r="C209" s="1"/>
      <c r="D209" s="76"/>
      <c r="E209" s="1"/>
      <c r="F209" s="1"/>
      <c r="G209" s="1"/>
      <c r="H209" s="1"/>
      <c r="I209" s="1"/>
      <c r="J209" s="1"/>
      <c r="K209" s="1"/>
      <c r="L209" s="1"/>
      <c r="N209"/>
    </row>
    <row r="210" spans="1:14">
      <c r="A210" s="56"/>
      <c r="B210" s="1"/>
      <c r="C210" s="1"/>
      <c r="D210" s="76"/>
      <c r="E210" s="1"/>
      <c r="F210" s="1"/>
      <c r="G210" s="1"/>
      <c r="H210" s="1"/>
      <c r="I210" s="1"/>
      <c r="J210" s="1"/>
      <c r="K210" s="1"/>
      <c r="L210" s="1"/>
      <c r="N210"/>
    </row>
    <row r="211" spans="1:14">
      <c r="A211" s="56"/>
      <c r="B211" s="1"/>
      <c r="C211" s="1"/>
      <c r="D211" s="76"/>
      <c r="E211" s="1"/>
      <c r="F211" s="1"/>
      <c r="G211" s="1"/>
      <c r="H211" s="1"/>
      <c r="I211" s="1"/>
      <c r="J211" s="1"/>
      <c r="K211" s="1"/>
      <c r="L211" s="1"/>
      <c r="N211"/>
    </row>
    <row r="212" spans="1:14">
      <c r="A212" s="56"/>
      <c r="B212" s="1"/>
      <c r="C212" s="1"/>
      <c r="D212" s="76"/>
      <c r="E212" s="1"/>
      <c r="F212" s="1"/>
      <c r="G212" s="1"/>
      <c r="H212" s="1"/>
      <c r="I212" s="1"/>
      <c r="J212" s="1"/>
      <c r="K212" s="1"/>
      <c r="L212" s="1"/>
      <c r="N212"/>
    </row>
    <row r="213" spans="1:14">
      <c r="A213" s="56"/>
      <c r="B213" s="1"/>
      <c r="C213" s="1"/>
      <c r="D213" s="76"/>
      <c r="E213" s="1"/>
      <c r="F213" s="1"/>
      <c r="G213" s="1"/>
      <c r="H213" s="1"/>
      <c r="I213" s="1"/>
      <c r="J213" s="1"/>
      <c r="K213" s="1"/>
      <c r="L213" s="1"/>
      <c r="N213"/>
    </row>
    <row r="214" spans="1:14">
      <c r="A214" s="56"/>
      <c r="B214" s="1"/>
      <c r="C214" s="1"/>
      <c r="D214" s="76"/>
      <c r="E214" s="1"/>
      <c r="F214" s="1"/>
      <c r="G214" s="1"/>
      <c r="H214" s="1"/>
      <c r="I214" s="1"/>
      <c r="J214" s="1"/>
      <c r="K214" s="1"/>
      <c r="L214" s="1"/>
      <c r="N214"/>
    </row>
    <row r="215" spans="1:14">
      <c r="A215" s="56"/>
      <c r="B215" s="1"/>
      <c r="C215" s="1"/>
      <c r="D215" s="76"/>
      <c r="E215" s="1"/>
      <c r="F215" s="1"/>
      <c r="G215" s="1"/>
      <c r="H215" s="1"/>
      <c r="I215" s="1"/>
      <c r="J215" s="1"/>
      <c r="K215" s="1"/>
      <c r="L215" s="1"/>
      <c r="N215"/>
    </row>
    <row r="216" spans="1:14">
      <c r="A216" s="56"/>
      <c r="B216" s="1"/>
      <c r="C216" s="1"/>
      <c r="D216" s="76"/>
      <c r="E216" s="1"/>
      <c r="F216" s="1"/>
      <c r="G216" s="1"/>
      <c r="H216" s="1"/>
      <c r="I216" s="1"/>
      <c r="J216" s="1"/>
      <c r="K216" s="1"/>
      <c r="L216" s="1"/>
      <c r="N216"/>
    </row>
    <row r="217" spans="1:14">
      <c r="A217" s="56"/>
      <c r="B217" s="1"/>
      <c r="C217" s="1"/>
      <c r="D217" s="76"/>
      <c r="E217" s="1"/>
      <c r="F217" s="1"/>
      <c r="G217" s="1"/>
      <c r="H217" s="1"/>
      <c r="I217" s="1"/>
      <c r="J217" s="1"/>
      <c r="K217" s="1"/>
      <c r="L217" s="1"/>
      <c r="N217"/>
    </row>
    <row r="218" spans="1:14">
      <c r="A218" s="56"/>
      <c r="B218" s="1"/>
      <c r="C218" s="1"/>
      <c r="D218" s="76"/>
      <c r="E218" s="1"/>
      <c r="F218" s="1"/>
      <c r="G218" s="1"/>
      <c r="H218" s="1"/>
      <c r="I218" s="1"/>
      <c r="J218" s="1"/>
      <c r="K218" s="1"/>
      <c r="L218" s="1"/>
      <c r="N218"/>
    </row>
    <row r="219" spans="1:14">
      <c r="A219" s="56"/>
      <c r="B219" s="1"/>
      <c r="C219" s="1"/>
      <c r="D219" s="76"/>
      <c r="E219" s="1"/>
      <c r="F219" s="1"/>
      <c r="G219" s="1"/>
      <c r="H219" s="1"/>
      <c r="I219" s="1"/>
      <c r="J219" s="1"/>
      <c r="K219" s="1"/>
      <c r="L219" s="1"/>
      <c r="N219"/>
    </row>
    <row r="220" spans="1:14">
      <c r="A220" s="56"/>
      <c r="B220" s="1"/>
      <c r="C220" s="1"/>
      <c r="D220" s="76"/>
      <c r="E220" s="1"/>
      <c r="F220" s="1"/>
      <c r="G220" s="1"/>
      <c r="H220" s="1"/>
      <c r="I220" s="1"/>
      <c r="J220" s="1"/>
      <c r="K220" s="1"/>
      <c r="L220" s="1"/>
      <c r="N220"/>
    </row>
    <row r="221" spans="1:14">
      <c r="A221" s="56"/>
      <c r="B221" s="1"/>
      <c r="C221" s="1"/>
      <c r="D221" s="76"/>
      <c r="E221" s="1"/>
      <c r="F221" s="1"/>
      <c r="G221" s="1"/>
      <c r="H221" s="1"/>
      <c r="I221" s="1"/>
      <c r="J221" s="1"/>
      <c r="K221" s="1"/>
      <c r="L221" s="1"/>
      <c r="N221"/>
    </row>
    <row r="222" spans="1:14">
      <c r="A222" s="56"/>
      <c r="B222" s="1"/>
      <c r="C222" s="1"/>
      <c r="D222" s="76"/>
      <c r="E222" s="1"/>
      <c r="F222" s="1"/>
      <c r="G222" s="1"/>
      <c r="H222" s="1"/>
      <c r="I222" s="1"/>
      <c r="J222" s="1"/>
      <c r="K222" s="1"/>
      <c r="L222" s="1"/>
      <c r="N222"/>
    </row>
    <row r="223" spans="1:14">
      <c r="A223" s="56"/>
      <c r="B223" s="1"/>
      <c r="C223" s="1"/>
      <c r="D223" s="76"/>
      <c r="E223" s="1"/>
      <c r="F223" s="1"/>
      <c r="G223" s="1"/>
      <c r="H223" s="1"/>
      <c r="I223" s="1"/>
      <c r="J223" s="1"/>
      <c r="K223" s="1"/>
      <c r="L223" s="1"/>
      <c r="N223"/>
    </row>
    <row r="224" spans="1:14">
      <c r="A224" s="56"/>
      <c r="B224" s="1"/>
      <c r="C224" s="1"/>
      <c r="D224" s="76"/>
      <c r="E224" s="1"/>
      <c r="F224" s="1"/>
      <c r="G224" s="1"/>
      <c r="H224" s="1"/>
      <c r="I224" s="1"/>
      <c r="J224" s="1"/>
      <c r="K224" s="1"/>
      <c r="L224" s="1"/>
      <c r="N224"/>
    </row>
    <row r="225" spans="1:14">
      <c r="A225" s="56"/>
      <c r="B225" s="1"/>
      <c r="C225" s="1"/>
      <c r="D225" s="76"/>
      <c r="E225" s="1"/>
      <c r="F225" s="1"/>
      <c r="G225" s="1"/>
      <c r="H225" s="1"/>
      <c r="I225" s="1"/>
      <c r="J225" s="1"/>
      <c r="K225" s="1"/>
      <c r="L225" s="1"/>
      <c r="N225"/>
    </row>
    <row r="226" spans="1:14">
      <c r="A226" s="56"/>
      <c r="B226" s="1"/>
      <c r="C226" s="1"/>
      <c r="D226" s="76"/>
      <c r="E226" s="1"/>
      <c r="F226" s="1"/>
      <c r="G226" s="1"/>
      <c r="H226" s="1"/>
      <c r="I226" s="1"/>
      <c r="J226" s="1"/>
      <c r="K226" s="1"/>
      <c r="L226" s="1"/>
      <c r="N226"/>
    </row>
    <row r="227" spans="1:14">
      <c r="A227" s="56"/>
      <c r="B227" s="1"/>
      <c r="C227" s="1"/>
      <c r="D227" s="76"/>
      <c r="E227" s="1"/>
      <c r="F227" s="1"/>
      <c r="G227" s="1"/>
      <c r="H227" s="1"/>
      <c r="I227" s="1"/>
      <c r="J227" s="1"/>
      <c r="K227" s="1"/>
      <c r="L227" s="1"/>
      <c r="N227"/>
    </row>
    <row r="228" spans="1:14">
      <c r="A228" s="56"/>
      <c r="B228" s="1"/>
      <c r="C228" s="1"/>
      <c r="D228" s="76"/>
      <c r="E228" s="1"/>
      <c r="F228" s="1"/>
      <c r="G228" s="1"/>
      <c r="H228" s="1"/>
      <c r="I228" s="1"/>
      <c r="J228" s="1"/>
      <c r="K228" s="1"/>
      <c r="L228" s="1"/>
      <c r="N228"/>
    </row>
    <row r="229" spans="1:14">
      <c r="A229" s="56"/>
      <c r="B229" s="1"/>
      <c r="C229" s="1"/>
      <c r="D229" s="76"/>
      <c r="E229" s="1"/>
      <c r="F229" s="1"/>
      <c r="G229" s="1"/>
      <c r="H229" s="1"/>
      <c r="I229" s="1"/>
      <c r="J229" s="1"/>
      <c r="K229" s="1"/>
      <c r="L229" s="1"/>
      <c r="N229"/>
    </row>
    <row r="230" spans="1:14">
      <c r="A230" s="56"/>
      <c r="B230" s="1"/>
      <c r="C230" s="1"/>
      <c r="D230" s="76"/>
      <c r="E230" s="1"/>
      <c r="F230" s="1"/>
      <c r="G230" s="1"/>
      <c r="H230" s="1"/>
      <c r="I230" s="1"/>
      <c r="J230" s="1"/>
      <c r="K230" s="1"/>
      <c r="L230" s="1"/>
      <c r="N230"/>
    </row>
    <row r="231" spans="1:14">
      <c r="A231" s="56"/>
      <c r="B231" s="1"/>
      <c r="C231" s="1"/>
      <c r="D231" s="76"/>
      <c r="E231" s="1"/>
      <c r="F231" s="1"/>
      <c r="G231" s="1"/>
      <c r="H231" s="1"/>
      <c r="I231" s="1"/>
      <c r="J231" s="1"/>
      <c r="K231" s="1"/>
      <c r="L231" s="1"/>
      <c r="N231"/>
    </row>
    <row r="232" spans="1:14">
      <c r="A232" s="56"/>
      <c r="B232" s="1"/>
      <c r="C232" s="1"/>
      <c r="D232" s="76"/>
      <c r="E232" s="1"/>
      <c r="F232" s="1"/>
      <c r="G232" s="1"/>
      <c r="H232" s="1"/>
      <c r="I232" s="1"/>
      <c r="J232" s="1"/>
      <c r="K232" s="1"/>
      <c r="L232" s="1"/>
      <c r="N232"/>
    </row>
    <row r="233" spans="1:14">
      <c r="A233" s="56"/>
      <c r="B233" s="1"/>
      <c r="C233" s="1"/>
      <c r="D233" s="76"/>
      <c r="E233" s="1"/>
      <c r="F233" s="1"/>
      <c r="G233" s="1"/>
      <c r="H233" s="1"/>
      <c r="I233" s="1"/>
      <c r="J233" s="1"/>
      <c r="K233" s="1"/>
      <c r="L233" s="1"/>
      <c r="N233"/>
    </row>
    <row r="234" spans="1:14">
      <c r="A234" s="56"/>
      <c r="B234" s="1"/>
      <c r="C234" s="1"/>
      <c r="D234" s="76"/>
      <c r="E234" s="1"/>
      <c r="F234" s="1"/>
      <c r="G234" s="1"/>
      <c r="H234" s="1"/>
      <c r="I234" s="1"/>
      <c r="J234" s="1"/>
      <c r="K234" s="1"/>
      <c r="L234" s="1"/>
      <c r="N234"/>
    </row>
    <row r="235" spans="1:14">
      <c r="A235" s="56"/>
      <c r="B235" s="1"/>
      <c r="C235" s="1"/>
      <c r="D235" s="76"/>
      <c r="E235" s="1"/>
      <c r="F235" s="1"/>
      <c r="G235" s="1"/>
      <c r="H235" s="1"/>
      <c r="I235" s="1"/>
      <c r="J235" s="1"/>
      <c r="K235" s="1"/>
      <c r="L235" s="1"/>
      <c r="N235"/>
    </row>
    <row r="236" spans="1:14">
      <c r="A236" s="56"/>
      <c r="B236" s="1"/>
      <c r="C236" s="1"/>
      <c r="D236" s="76"/>
      <c r="E236" s="1"/>
      <c r="F236" s="1"/>
      <c r="G236" s="1"/>
      <c r="H236" s="1"/>
      <c r="I236" s="1"/>
      <c r="J236" s="1"/>
      <c r="K236" s="1"/>
      <c r="L236" s="1"/>
      <c r="N236"/>
    </row>
    <row r="237" spans="1:14">
      <c r="A237" s="56"/>
      <c r="B237" s="1"/>
      <c r="C237" s="1"/>
      <c r="D237" s="76"/>
      <c r="E237" s="1"/>
      <c r="F237" s="1"/>
      <c r="G237" s="1"/>
      <c r="H237" s="1"/>
      <c r="I237" s="1"/>
      <c r="J237" s="1"/>
      <c r="K237" s="1"/>
      <c r="L237" s="1"/>
      <c r="N237"/>
    </row>
    <row r="238" spans="1:14">
      <c r="A238" s="56"/>
      <c r="B238" s="1"/>
      <c r="C238" s="1"/>
      <c r="D238" s="76"/>
      <c r="E238" s="1"/>
      <c r="F238" s="1"/>
      <c r="G238" s="1"/>
      <c r="H238" s="1"/>
      <c r="I238" s="1"/>
      <c r="J238" s="1"/>
      <c r="K238" s="1"/>
      <c r="L238" s="1"/>
      <c r="N238"/>
    </row>
    <row r="239" spans="1:14">
      <c r="A239" s="56"/>
      <c r="B239" s="1"/>
      <c r="C239" s="1"/>
      <c r="D239" s="76"/>
      <c r="E239" s="1"/>
      <c r="F239" s="1"/>
      <c r="G239" s="1"/>
      <c r="H239" s="1"/>
      <c r="I239" s="1"/>
      <c r="J239" s="1"/>
      <c r="K239" s="1"/>
      <c r="L239" s="1"/>
      <c r="N239"/>
    </row>
    <row r="240" spans="1:14">
      <c r="A240" s="56"/>
      <c r="B240" s="1"/>
      <c r="C240" s="1"/>
      <c r="D240" s="76"/>
      <c r="E240" s="1"/>
      <c r="F240" s="1"/>
      <c r="G240" s="1"/>
      <c r="H240" s="1"/>
      <c r="I240" s="1"/>
      <c r="J240" s="1"/>
      <c r="K240" s="1"/>
      <c r="L240" s="1"/>
      <c r="N240"/>
    </row>
    <row r="241" spans="1:14">
      <c r="A241" s="56"/>
      <c r="B241" s="1"/>
      <c r="C241" s="1"/>
      <c r="D241" s="76"/>
      <c r="E241" s="1"/>
      <c r="F241" s="1"/>
      <c r="G241" s="1"/>
      <c r="H241" s="1"/>
      <c r="I241" s="1"/>
      <c r="J241" s="1"/>
      <c r="K241" s="1"/>
      <c r="L241" s="1"/>
      <c r="N241"/>
    </row>
    <row r="242" spans="1:14">
      <c r="A242" s="56"/>
      <c r="B242" s="1"/>
      <c r="C242" s="1"/>
      <c r="D242" s="76"/>
      <c r="E242" s="1"/>
      <c r="F242" s="1"/>
      <c r="G242" s="1"/>
      <c r="H242" s="1"/>
      <c r="I242" s="1"/>
      <c r="J242" s="1"/>
      <c r="K242" s="1"/>
      <c r="L242" s="1"/>
      <c r="N242"/>
    </row>
    <row r="243" spans="1:14">
      <c r="A243" s="56"/>
      <c r="B243" s="1"/>
      <c r="C243" s="1"/>
      <c r="D243" s="76"/>
      <c r="E243" s="1"/>
      <c r="F243" s="1"/>
      <c r="G243" s="1"/>
      <c r="H243" s="1"/>
      <c r="I243" s="1"/>
      <c r="J243" s="1"/>
      <c r="K243" s="1"/>
      <c r="L243" s="1"/>
      <c r="N243"/>
    </row>
    <row r="244" spans="1:14">
      <c r="A244" s="56"/>
      <c r="B244" s="1"/>
      <c r="C244" s="1"/>
      <c r="D244" s="76"/>
      <c r="E244" s="1"/>
      <c r="F244" s="1"/>
      <c r="G244" s="1"/>
      <c r="H244" s="1"/>
      <c r="I244" s="1"/>
      <c r="J244" s="1"/>
      <c r="K244" s="1"/>
      <c r="L244" s="1"/>
      <c r="N244"/>
    </row>
    <row r="245" spans="1:14">
      <c r="A245" s="56"/>
      <c r="B245" s="1"/>
      <c r="C245" s="1"/>
      <c r="D245" s="76"/>
      <c r="E245" s="1"/>
      <c r="F245" s="1"/>
      <c r="G245" s="1"/>
      <c r="H245" s="1"/>
      <c r="I245" s="1"/>
      <c r="J245" s="1"/>
      <c r="K245" s="1"/>
      <c r="L245" s="1"/>
      <c r="N245"/>
    </row>
    <row r="246" spans="1:14">
      <c r="A246" s="56"/>
      <c r="B246" s="1"/>
      <c r="C246" s="1"/>
      <c r="D246" s="76"/>
      <c r="E246" s="1"/>
      <c r="F246" s="1"/>
      <c r="G246" s="1"/>
      <c r="H246" s="1"/>
      <c r="I246" s="1"/>
      <c r="J246" s="1"/>
      <c r="K246" s="1"/>
      <c r="L246" s="1"/>
      <c r="N246"/>
    </row>
    <row r="247" spans="1:14">
      <c r="A247" s="56"/>
      <c r="B247" s="1"/>
      <c r="C247" s="1"/>
      <c r="D247" s="76"/>
      <c r="E247" s="1"/>
      <c r="F247" s="1"/>
      <c r="G247" s="1"/>
      <c r="H247" s="1"/>
      <c r="I247" s="1"/>
      <c r="J247" s="1"/>
      <c r="K247" s="1"/>
      <c r="L247" s="1"/>
      <c r="N247"/>
    </row>
    <row r="248" spans="1:14">
      <c r="A248" s="56"/>
      <c r="B248" s="1"/>
      <c r="C248" s="1"/>
      <c r="D248" s="76"/>
      <c r="E248" s="1"/>
      <c r="F248" s="1"/>
      <c r="G248" s="1"/>
      <c r="H248" s="1"/>
      <c r="I248" s="1"/>
      <c r="J248" s="1"/>
      <c r="K248" s="1"/>
      <c r="L248" s="1"/>
      <c r="N248"/>
    </row>
    <row r="249" spans="1:14">
      <c r="A249" s="56"/>
      <c r="B249" s="1"/>
      <c r="C249" s="1"/>
      <c r="D249" s="76"/>
      <c r="E249" s="1"/>
      <c r="F249" s="1"/>
      <c r="G249" s="1"/>
      <c r="H249" s="1"/>
      <c r="I249" s="1"/>
      <c r="J249" s="1"/>
      <c r="K249" s="1"/>
      <c r="L249" s="1"/>
      <c r="N249"/>
    </row>
    <row r="250" spans="1:14">
      <c r="A250" s="56"/>
      <c r="B250" s="1"/>
      <c r="C250" s="1"/>
      <c r="D250" s="76"/>
      <c r="E250" s="1"/>
      <c r="F250" s="1"/>
      <c r="G250" s="1"/>
      <c r="H250" s="1"/>
      <c r="I250" s="1"/>
      <c r="J250" s="1"/>
      <c r="K250" s="1"/>
      <c r="L250" s="1"/>
      <c r="N250"/>
    </row>
    <row r="251" spans="1:14">
      <c r="A251" s="56"/>
      <c r="B251" s="1"/>
      <c r="C251" s="1"/>
      <c r="D251" s="76"/>
      <c r="E251" s="1"/>
      <c r="F251" s="1"/>
      <c r="G251" s="1"/>
      <c r="H251" s="1"/>
      <c r="I251" s="1"/>
      <c r="J251" s="1"/>
      <c r="K251" s="1"/>
      <c r="L251" s="1"/>
      <c r="N251"/>
    </row>
    <row r="252" spans="1:14">
      <c r="A252" s="56"/>
      <c r="B252" s="1"/>
      <c r="C252" s="1"/>
      <c r="D252" s="76"/>
      <c r="E252" s="1"/>
      <c r="F252" s="1"/>
      <c r="G252" s="1"/>
      <c r="H252" s="1"/>
      <c r="I252" s="1"/>
      <c r="J252" s="1"/>
      <c r="K252" s="1"/>
      <c r="L252" s="1"/>
      <c r="N252"/>
    </row>
    <row r="253" spans="1:14">
      <c r="A253" s="56"/>
      <c r="B253" s="1"/>
      <c r="C253" s="1"/>
      <c r="D253" s="76"/>
      <c r="E253" s="1"/>
      <c r="F253" s="1"/>
      <c r="G253" s="1"/>
      <c r="H253" s="1"/>
      <c r="I253" s="1"/>
      <c r="J253" s="1"/>
      <c r="K253" s="1"/>
      <c r="L253" s="1"/>
      <c r="N253"/>
    </row>
    <row r="254" spans="1:14">
      <c r="A254" s="56"/>
      <c r="B254" s="1"/>
      <c r="C254" s="1"/>
      <c r="D254" s="76"/>
      <c r="E254" s="1"/>
      <c r="F254" s="1"/>
      <c r="G254" s="1"/>
      <c r="H254" s="1"/>
      <c r="I254" s="1"/>
      <c r="J254" s="1"/>
      <c r="K254" s="1"/>
      <c r="L254" s="1"/>
      <c r="N254"/>
    </row>
    <row r="255" spans="1:14">
      <c r="A255" s="56"/>
      <c r="B255" s="1"/>
      <c r="C255" s="1"/>
      <c r="D255" s="76"/>
      <c r="E255" s="1"/>
      <c r="F255" s="1"/>
      <c r="G255" s="1"/>
      <c r="H255" s="1"/>
      <c r="I255" s="1"/>
      <c r="J255" s="1"/>
      <c r="K255" s="1"/>
      <c r="L255" s="1"/>
      <c r="N255"/>
    </row>
    <row r="256" spans="1:14">
      <c r="A256" s="56"/>
      <c r="B256" s="1"/>
      <c r="C256" s="1"/>
      <c r="D256" s="76"/>
      <c r="E256" s="1"/>
      <c r="F256" s="1"/>
      <c r="G256" s="1"/>
      <c r="H256" s="1"/>
      <c r="I256" s="1"/>
      <c r="J256" s="1"/>
      <c r="K256" s="1"/>
      <c r="L256" s="1"/>
      <c r="N256"/>
    </row>
    <row r="257" spans="1:14">
      <c r="A257" s="56"/>
      <c r="B257" s="1"/>
      <c r="C257" s="1"/>
      <c r="D257" s="76"/>
      <c r="E257" s="1"/>
      <c r="F257" s="1"/>
      <c r="G257" s="1"/>
      <c r="H257" s="1"/>
      <c r="I257" s="1"/>
      <c r="J257" s="1"/>
      <c r="K257" s="1"/>
      <c r="L257" s="1"/>
      <c r="N257"/>
    </row>
    <row r="258" spans="1:14">
      <c r="A258" s="56"/>
      <c r="B258" s="1"/>
      <c r="C258" s="1"/>
      <c r="D258" s="76"/>
      <c r="E258" s="1"/>
      <c r="F258" s="1"/>
      <c r="G258" s="1"/>
      <c r="H258" s="1"/>
      <c r="I258" s="1"/>
      <c r="J258" s="1"/>
      <c r="K258" s="1"/>
      <c r="L258" s="1"/>
      <c r="N258"/>
    </row>
    <row r="259" spans="1:14">
      <c r="A259" s="56"/>
      <c r="B259" s="1"/>
      <c r="C259" s="1"/>
      <c r="D259" s="76"/>
      <c r="E259" s="1"/>
      <c r="F259" s="1"/>
      <c r="G259" s="1"/>
      <c r="H259" s="1"/>
      <c r="I259" s="1"/>
      <c r="J259" s="1"/>
      <c r="K259" s="1"/>
      <c r="L259" s="1"/>
      <c r="N259"/>
    </row>
    <row r="260" spans="1:14">
      <c r="A260" s="56"/>
      <c r="B260" s="1"/>
      <c r="C260" s="1"/>
      <c r="D260" s="76"/>
      <c r="E260" s="1"/>
      <c r="F260" s="1"/>
      <c r="G260" s="1"/>
      <c r="H260" s="1"/>
      <c r="I260" s="1"/>
      <c r="J260" s="1"/>
      <c r="K260" s="1"/>
      <c r="L260" s="1"/>
      <c r="N260"/>
    </row>
    <row r="261" spans="1:14">
      <c r="A261" s="56"/>
      <c r="B261" s="1"/>
      <c r="C261" s="1"/>
      <c r="D261" s="76"/>
      <c r="E261" s="1"/>
      <c r="F261" s="1"/>
      <c r="G261" s="1"/>
      <c r="H261" s="1"/>
      <c r="I261" s="1"/>
      <c r="J261" s="1"/>
      <c r="K261" s="1"/>
      <c r="L261" s="1"/>
      <c r="N261"/>
    </row>
    <row r="262" spans="1:14">
      <c r="A262" s="56"/>
      <c r="B262" s="1"/>
      <c r="C262" s="1"/>
      <c r="D262" s="76"/>
      <c r="E262" s="1"/>
      <c r="F262" s="1"/>
      <c r="G262" s="1"/>
      <c r="H262" s="1"/>
      <c r="I262" s="1"/>
      <c r="J262" s="1"/>
      <c r="K262" s="1"/>
      <c r="L262" s="1"/>
      <c r="N262"/>
    </row>
    <row r="263" spans="1:14">
      <c r="A263" s="56"/>
      <c r="B263" s="1"/>
      <c r="C263" s="1"/>
      <c r="D263" s="76"/>
      <c r="E263" s="1"/>
      <c r="F263" s="1"/>
      <c r="G263" s="1"/>
      <c r="H263" s="1"/>
      <c r="I263" s="1"/>
      <c r="J263" s="1"/>
      <c r="K263" s="1"/>
      <c r="L263" s="1"/>
      <c r="N263"/>
    </row>
    <row r="264" spans="1:14">
      <c r="A264" s="56"/>
      <c r="B264" s="1"/>
      <c r="C264" s="1"/>
      <c r="D264" s="76"/>
      <c r="E264" s="1"/>
      <c r="F264" s="1"/>
      <c r="G264" s="1"/>
      <c r="H264" s="1"/>
      <c r="I264" s="1"/>
      <c r="J264" s="1"/>
      <c r="K264" s="1"/>
      <c r="L264" s="1"/>
      <c r="N264"/>
    </row>
    <row r="265" spans="1:14">
      <c r="A265" s="56"/>
      <c r="B265" s="1"/>
      <c r="C265" s="1"/>
      <c r="D265" s="76"/>
      <c r="E265" s="1"/>
      <c r="F265" s="1"/>
      <c r="G265" s="1"/>
      <c r="H265" s="1"/>
      <c r="I265" s="1"/>
      <c r="J265" s="1"/>
      <c r="K265" s="1"/>
      <c r="L265" s="1"/>
      <c r="N265"/>
    </row>
    <row r="266" spans="1:14">
      <c r="A266" s="56"/>
      <c r="B266" s="1"/>
      <c r="C266" s="1"/>
      <c r="D266" s="76"/>
      <c r="E266" s="1"/>
      <c r="F266" s="1"/>
      <c r="G266" s="1"/>
      <c r="H266" s="1"/>
      <c r="I266" s="1"/>
      <c r="J266" s="1"/>
      <c r="K266" s="1"/>
      <c r="L266" s="1"/>
      <c r="N266"/>
    </row>
    <row r="267" spans="1:14">
      <c r="A267" s="56"/>
      <c r="B267" s="1"/>
      <c r="C267" s="1"/>
      <c r="D267" s="76"/>
      <c r="E267" s="1"/>
      <c r="F267" s="1"/>
      <c r="G267" s="1"/>
      <c r="H267" s="1"/>
      <c r="I267" s="1"/>
      <c r="J267" s="1"/>
      <c r="K267" s="1"/>
      <c r="L267" s="1"/>
      <c r="N267"/>
    </row>
    <row r="268" spans="1:14">
      <c r="A268" s="56"/>
      <c r="B268" s="1"/>
      <c r="C268" s="1"/>
      <c r="D268" s="76"/>
      <c r="E268" s="1"/>
      <c r="F268" s="1"/>
      <c r="G268" s="1"/>
      <c r="H268" s="1"/>
      <c r="I268" s="1"/>
      <c r="J268" s="1"/>
      <c r="K268" s="1"/>
      <c r="L268" s="1"/>
      <c r="N268"/>
    </row>
    <row r="269" spans="1:14">
      <c r="A269" s="56"/>
      <c r="B269" s="1"/>
      <c r="C269" s="1"/>
      <c r="D269" s="76"/>
      <c r="E269" s="1"/>
      <c r="F269" s="1"/>
      <c r="G269" s="1"/>
      <c r="H269" s="1"/>
      <c r="I269" s="1"/>
      <c r="J269" s="1"/>
      <c r="K269" s="1"/>
      <c r="L269" s="1"/>
      <c r="N269"/>
    </row>
    <row r="270" spans="1:14">
      <c r="A270" s="56"/>
      <c r="B270" s="1"/>
      <c r="C270" s="1"/>
      <c r="D270" s="76"/>
      <c r="E270" s="1"/>
      <c r="F270" s="1"/>
      <c r="G270" s="1"/>
      <c r="H270" s="1"/>
      <c r="I270" s="1"/>
      <c r="J270" s="1"/>
      <c r="K270" s="1"/>
      <c r="L270" s="1"/>
      <c r="N270"/>
    </row>
    <row r="271" spans="1:14">
      <c r="A271" s="56"/>
      <c r="B271" s="1"/>
      <c r="C271" s="1"/>
      <c r="D271" s="76"/>
      <c r="E271" s="1"/>
      <c r="F271" s="1"/>
      <c r="G271" s="1"/>
      <c r="H271" s="1"/>
      <c r="I271" s="1"/>
      <c r="J271" s="1"/>
      <c r="K271" s="1"/>
      <c r="L271" s="1"/>
      <c r="N271"/>
    </row>
    <row r="272" spans="1:14">
      <c r="A272" s="56"/>
      <c r="B272" s="1"/>
      <c r="C272" s="1"/>
      <c r="D272" s="76"/>
      <c r="E272" s="1"/>
      <c r="F272" s="1"/>
      <c r="G272" s="1"/>
      <c r="H272" s="1"/>
      <c r="I272" s="1"/>
      <c r="J272" s="1"/>
      <c r="K272" s="1"/>
      <c r="L272" s="1"/>
      <c r="N272"/>
    </row>
    <row r="273" spans="1:14">
      <c r="A273" s="56"/>
      <c r="B273" s="1"/>
      <c r="C273" s="1"/>
      <c r="D273" s="76"/>
      <c r="E273" s="1"/>
      <c r="F273" s="1"/>
      <c r="G273" s="1"/>
      <c r="H273" s="1"/>
      <c r="I273" s="1"/>
      <c r="J273" s="1"/>
      <c r="K273" s="1"/>
      <c r="L273" s="1"/>
      <c r="N273"/>
    </row>
    <row r="274" spans="1:14">
      <c r="A274" s="56"/>
      <c r="B274" s="1"/>
      <c r="C274" s="1"/>
      <c r="D274" s="76"/>
      <c r="E274" s="1"/>
      <c r="F274" s="1"/>
      <c r="G274" s="1"/>
      <c r="H274" s="1"/>
      <c r="I274" s="1"/>
      <c r="J274" s="1"/>
      <c r="K274" s="1"/>
      <c r="L274" s="1"/>
      <c r="N274"/>
    </row>
    <row r="275" spans="1:14">
      <c r="A275" s="56"/>
      <c r="B275" s="1"/>
      <c r="C275" s="1"/>
      <c r="D275" s="76"/>
      <c r="E275" s="1"/>
      <c r="F275" s="1"/>
      <c r="G275" s="1"/>
      <c r="H275" s="1"/>
      <c r="I275" s="1"/>
      <c r="J275" s="1"/>
      <c r="K275" s="1"/>
      <c r="L275" s="1"/>
      <c r="N275"/>
    </row>
    <row r="276" spans="1:14">
      <c r="A276" s="56"/>
      <c r="B276" s="1"/>
      <c r="C276" s="1"/>
      <c r="D276" s="76"/>
      <c r="E276" s="1"/>
      <c r="F276" s="1"/>
      <c r="G276" s="1"/>
      <c r="H276" s="1"/>
      <c r="I276" s="1"/>
      <c r="J276" s="1"/>
      <c r="K276" s="1"/>
      <c r="L276" s="1"/>
      <c r="N276"/>
    </row>
    <row r="277" spans="1:14">
      <c r="A277" s="56"/>
      <c r="B277" s="1"/>
      <c r="C277" s="1"/>
      <c r="D277" s="76"/>
      <c r="E277" s="1"/>
      <c r="F277" s="1"/>
      <c r="G277" s="1"/>
      <c r="H277" s="1"/>
      <c r="I277" s="1"/>
      <c r="J277" s="1"/>
      <c r="K277" s="1"/>
      <c r="L277" s="1"/>
      <c r="N277"/>
    </row>
    <row r="278" spans="1:14">
      <c r="A278" s="56"/>
      <c r="B278" s="1"/>
      <c r="C278" s="1"/>
      <c r="D278" s="76"/>
      <c r="E278" s="1"/>
      <c r="F278" s="1"/>
      <c r="G278" s="1"/>
      <c r="H278" s="1"/>
      <c r="I278" s="1"/>
      <c r="J278" s="1"/>
      <c r="K278" s="1"/>
      <c r="L278" s="1"/>
      <c r="N278"/>
    </row>
    <row r="279" spans="1:14">
      <c r="A279" s="56"/>
      <c r="B279" s="1"/>
      <c r="C279" s="1"/>
      <c r="D279" s="76"/>
      <c r="E279" s="1"/>
      <c r="F279" s="1"/>
      <c r="G279" s="1"/>
      <c r="H279" s="1"/>
      <c r="I279" s="1"/>
      <c r="J279" s="1"/>
      <c r="K279" s="1"/>
      <c r="L279" s="1"/>
      <c r="N279"/>
    </row>
    <row r="280" spans="1:14">
      <c r="A280" s="56"/>
      <c r="B280" s="1"/>
      <c r="C280" s="1"/>
      <c r="D280" s="76"/>
      <c r="E280" s="1"/>
      <c r="F280" s="1"/>
      <c r="G280" s="1"/>
      <c r="H280" s="1"/>
      <c r="I280" s="1"/>
      <c r="J280" s="1"/>
      <c r="K280" s="1"/>
      <c r="L280" s="1"/>
      <c r="N280"/>
    </row>
    <row r="281" spans="1:14">
      <c r="A281" s="56"/>
      <c r="B281" s="1"/>
      <c r="C281" s="1"/>
      <c r="D281" s="76"/>
      <c r="E281" s="1"/>
      <c r="F281" s="1"/>
      <c r="G281" s="1"/>
      <c r="H281" s="1"/>
      <c r="I281" s="1"/>
      <c r="J281" s="1"/>
      <c r="K281" s="1"/>
      <c r="L281" s="1"/>
      <c r="N281"/>
    </row>
    <row r="282" spans="1:14">
      <c r="A282" s="56"/>
      <c r="B282" s="1"/>
      <c r="C282" s="1"/>
      <c r="D282" s="76"/>
      <c r="E282" s="1"/>
      <c r="F282" s="1"/>
      <c r="G282" s="1"/>
      <c r="H282" s="1"/>
      <c r="I282" s="1"/>
      <c r="J282" s="1"/>
      <c r="K282" s="1"/>
      <c r="L282" s="1"/>
      <c r="N282"/>
    </row>
    <row r="283" spans="1:14">
      <c r="A283" s="56"/>
      <c r="B283" s="1"/>
      <c r="C283" s="1"/>
      <c r="D283" s="76"/>
      <c r="E283" s="1"/>
      <c r="F283" s="1"/>
      <c r="G283" s="1"/>
      <c r="H283" s="1"/>
      <c r="I283" s="1"/>
      <c r="J283" s="1"/>
      <c r="K283" s="1"/>
      <c r="L283" s="1"/>
      <c r="N283"/>
    </row>
    <row r="284" spans="1:14">
      <c r="A284" s="56"/>
      <c r="B284" s="1"/>
      <c r="C284" s="1"/>
      <c r="D284" s="76"/>
      <c r="E284" s="1"/>
      <c r="F284" s="1"/>
      <c r="G284" s="1"/>
      <c r="H284" s="1"/>
      <c r="I284" s="1"/>
      <c r="J284" s="1"/>
      <c r="K284" s="1"/>
      <c r="L284" s="1"/>
      <c r="N284"/>
    </row>
    <row r="285" spans="1:14">
      <c r="A285" s="56"/>
      <c r="B285" s="1"/>
      <c r="C285" s="1"/>
      <c r="D285" s="76"/>
      <c r="E285" s="1"/>
      <c r="F285" s="1"/>
      <c r="G285" s="1"/>
      <c r="H285" s="1"/>
      <c r="I285" s="1"/>
      <c r="J285" s="1"/>
      <c r="K285" s="1"/>
      <c r="L285" s="1"/>
      <c r="N285"/>
    </row>
    <row r="286" spans="1:14">
      <c r="A286" s="56"/>
      <c r="B286" s="1"/>
      <c r="C286" s="1"/>
      <c r="D286" s="76"/>
      <c r="E286" s="1"/>
      <c r="F286" s="1"/>
      <c r="G286" s="1"/>
      <c r="H286" s="1"/>
      <c r="I286" s="1"/>
      <c r="J286" s="1"/>
      <c r="K286" s="1"/>
      <c r="L286" s="1"/>
      <c r="N286"/>
    </row>
    <row r="287" spans="1:14">
      <c r="A287" s="56"/>
      <c r="B287" s="1"/>
      <c r="C287" s="1"/>
      <c r="D287" s="76"/>
      <c r="E287" s="1"/>
      <c r="F287" s="1"/>
      <c r="G287" s="1"/>
      <c r="H287" s="1"/>
      <c r="I287" s="1"/>
      <c r="J287" s="1"/>
      <c r="K287" s="1"/>
      <c r="L287" s="1"/>
      <c r="N287"/>
    </row>
    <row r="288" spans="1:14">
      <c r="A288" s="56"/>
      <c r="B288" s="1"/>
      <c r="C288" s="1"/>
      <c r="D288" s="76"/>
      <c r="E288" s="1"/>
      <c r="F288" s="1"/>
      <c r="G288" s="1"/>
      <c r="H288" s="1"/>
      <c r="I288" s="1"/>
      <c r="J288" s="1"/>
      <c r="K288" s="1"/>
      <c r="L288" s="1"/>
      <c r="N288"/>
    </row>
    <row r="289" spans="1:14">
      <c r="A289" s="56"/>
      <c r="B289" s="1"/>
      <c r="C289" s="1"/>
      <c r="D289" s="76"/>
      <c r="E289" s="1"/>
      <c r="F289" s="1"/>
      <c r="G289" s="1"/>
      <c r="H289" s="1"/>
      <c r="I289" s="1"/>
      <c r="J289" s="1"/>
      <c r="K289" s="1"/>
      <c r="L289" s="1"/>
      <c r="N289"/>
    </row>
    <row r="290" spans="1:14">
      <c r="A290" s="56"/>
      <c r="B290" s="1"/>
      <c r="C290" s="1"/>
      <c r="D290" s="76"/>
      <c r="E290" s="1"/>
      <c r="F290" s="1"/>
      <c r="G290" s="1"/>
      <c r="H290" s="1"/>
      <c r="I290" s="1"/>
      <c r="J290" s="1"/>
      <c r="K290" s="1"/>
      <c r="L290" s="1"/>
      <c r="N290"/>
    </row>
    <row r="291" spans="1:14">
      <c r="A291" s="56"/>
      <c r="B291" s="1"/>
      <c r="C291" s="1"/>
      <c r="D291" s="76"/>
      <c r="E291" s="1"/>
      <c r="F291" s="1"/>
      <c r="G291" s="1"/>
      <c r="H291" s="1"/>
      <c r="I291" s="1"/>
      <c r="J291" s="1"/>
      <c r="K291" s="1"/>
      <c r="L291" s="1"/>
      <c r="N291"/>
    </row>
    <row r="292" spans="1:14">
      <c r="A292" s="56"/>
      <c r="B292" s="1"/>
      <c r="C292" s="1"/>
      <c r="D292" s="76"/>
      <c r="E292" s="1"/>
      <c r="F292" s="1"/>
      <c r="G292" s="1"/>
      <c r="H292" s="1"/>
      <c r="I292" s="1"/>
      <c r="J292" s="1"/>
      <c r="K292" s="1"/>
      <c r="L292" s="1"/>
      <c r="N292"/>
    </row>
    <row r="293" spans="1:14">
      <c r="A293" s="56"/>
      <c r="B293" s="1"/>
      <c r="C293" s="1"/>
      <c r="D293" s="76"/>
      <c r="E293" s="1"/>
      <c r="F293" s="1"/>
      <c r="G293" s="1"/>
      <c r="H293" s="1"/>
      <c r="I293" s="1"/>
      <c r="J293" s="1"/>
      <c r="K293" s="1"/>
      <c r="L293" s="1"/>
      <c r="N293"/>
    </row>
    <row r="294" spans="1:14">
      <c r="A294" s="56"/>
      <c r="B294" s="1"/>
      <c r="C294" s="1"/>
      <c r="D294" s="76"/>
      <c r="E294" s="1"/>
      <c r="F294" s="1"/>
      <c r="G294" s="1"/>
      <c r="H294" s="1"/>
      <c r="I294" s="1"/>
      <c r="J294" s="1"/>
      <c r="K294" s="1"/>
      <c r="L294" s="1"/>
      <c r="N294"/>
    </row>
    <row r="295" spans="1:14">
      <c r="A295" s="56"/>
      <c r="B295" s="1"/>
      <c r="C295" s="1"/>
      <c r="D295" s="76"/>
      <c r="E295" s="1"/>
      <c r="F295" s="1"/>
      <c r="G295" s="1"/>
      <c r="H295" s="1"/>
      <c r="I295" s="1"/>
      <c r="J295" s="1"/>
      <c r="K295" s="1"/>
      <c r="L295" s="1"/>
      <c r="N295"/>
    </row>
    <row r="296" spans="1:14">
      <c r="A296" s="56"/>
      <c r="B296" s="1"/>
      <c r="C296" s="1"/>
      <c r="D296" s="76"/>
      <c r="E296" s="1"/>
      <c r="F296" s="1"/>
      <c r="G296" s="1"/>
      <c r="H296" s="1"/>
      <c r="I296" s="1"/>
      <c r="J296" s="1"/>
      <c r="K296" s="1"/>
      <c r="L296" s="1"/>
      <c r="N296"/>
    </row>
    <row r="297" spans="1:14">
      <c r="A297" s="56"/>
      <c r="B297" s="1"/>
      <c r="C297" s="1"/>
      <c r="D297" s="76"/>
      <c r="E297" s="1"/>
      <c r="F297" s="1"/>
      <c r="G297" s="1"/>
      <c r="H297" s="1"/>
      <c r="I297" s="1"/>
      <c r="J297" s="1"/>
      <c r="K297" s="1"/>
      <c r="L297" s="1"/>
      <c r="N297"/>
    </row>
    <row r="298" spans="1:14">
      <c r="A298" s="56"/>
      <c r="B298" s="1"/>
      <c r="C298" s="1"/>
      <c r="D298" s="76"/>
      <c r="E298" s="1"/>
      <c r="F298" s="1"/>
      <c r="G298" s="1"/>
      <c r="H298" s="1"/>
      <c r="I298" s="1"/>
      <c r="J298" s="1"/>
      <c r="K298" s="1"/>
      <c r="L298" s="1"/>
      <c r="N298"/>
    </row>
    <row r="299" spans="1:14">
      <c r="A299" s="56"/>
      <c r="B299" s="1"/>
      <c r="C299" s="1"/>
      <c r="D299" s="76"/>
      <c r="E299" s="1"/>
      <c r="F299" s="1"/>
      <c r="G299" s="1"/>
      <c r="H299" s="1"/>
      <c r="I299" s="1"/>
      <c r="J299" s="1"/>
      <c r="K299" s="1"/>
      <c r="L299" s="1"/>
      <c r="N299"/>
    </row>
    <row r="300" spans="1:14">
      <c r="A300" s="56"/>
      <c r="B300" s="1"/>
      <c r="C300" s="1"/>
      <c r="D300" s="76"/>
      <c r="E300" s="1"/>
      <c r="F300" s="1"/>
      <c r="G300" s="1"/>
      <c r="H300" s="1"/>
      <c r="I300" s="1"/>
      <c r="J300" s="1"/>
      <c r="K300" s="1"/>
      <c r="L300" s="1"/>
      <c r="N300"/>
    </row>
    <row r="301" spans="1:14">
      <c r="A301" s="56"/>
      <c r="B301" s="1"/>
      <c r="C301" s="1"/>
      <c r="D301" s="76"/>
      <c r="E301" s="1"/>
      <c r="F301" s="1"/>
      <c r="G301" s="1"/>
      <c r="H301" s="1"/>
      <c r="I301" s="1"/>
      <c r="J301" s="1"/>
      <c r="K301" s="1"/>
      <c r="L301" s="1"/>
      <c r="N301"/>
    </row>
    <row r="302" spans="1:14">
      <c r="A302" s="56"/>
      <c r="B302" s="1"/>
      <c r="C302" s="1"/>
      <c r="D302" s="76"/>
      <c r="E302" s="1"/>
      <c r="F302" s="1"/>
      <c r="G302" s="1"/>
      <c r="H302" s="1"/>
      <c r="I302" s="1"/>
      <c r="J302" s="1"/>
      <c r="K302" s="1"/>
      <c r="L302" s="1"/>
      <c r="N302"/>
    </row>
    <row r="303" spans="1:14">
      <c r="A303" s="56"/>
      <c r="B303" s="1"/>
      <c r="C303" s="1"/>
      <c r="D303" s="76"/>
      <c r="E303" s="1"/>
      <c r="F303" s="1"/>
      <c r="G303" s="1"/>
      <c r="H303" s="1"/>
      <c r="I303" s="1"/>
      <c r="J303" s="1"/>
      <c r="K303" s="1"/>
      <c r="L303" s="1"/>
      <c r="N303"/>
    </row>
    <row r="304" spans="1:14">
      <c r="A304" s="56"/>
      <c r="B304" s="1"/>
      <c r="C304" s="1"/>
      <c r="D304" s="76"/>
      <c r="E304" s="1"/>
      <c r="F304" s="1"/>
      <c r="G304" s="1"/>
      <c r="H304" s="1"/>
      <c r="I304" s="1"/>
      <c r="J304" s="1"/>
      <c r="K304" s="1"/>
      <c r="L304" s="1"/>
      <c r="N304"/>
    </row>
    <row r="305" spans="1:14">
      <c r="A305" s="56"/>
      <c r="B305" s="1"/>
      <c r="C305" s="1"/>
      <c r="D305" s="76"/>
      <c r="E305" s="1"/>
      <c r="F305" s="1"/>
      <c r="G305" s="1"/>
      <c r="H305" s="1"/>
      <c r="I305" s="1"/>
      <c r="J305" s="1"/>
      <c r="K305" s="1"/>
      <c r="L305" s="1"/>
      <c r="N305"/>
    </row>
    <row r="306" spans="1:14">
      <c r="A306" s="56"/>
      <c r="B306" s="1"/>
      <c r="C306" s="1"/>
      <c r="D306" s="76"/>
      <c r="E306" s="1"/>
      <c r="F306" s="1"/>
      <c r="G306" s="1"/>
      <c r="H306" s="1"/>
      <c r="I306" s="1"/>
      <c r="J306" s="1"/>
      <c r="K306" s="1"/>
      <c r="L306" s="1"/>
      <c r="N306"/>
    </row>
    <row r="307" spans="1:14">
      <c r="A307" s="56"/>
      <c r="B307" s="1"/>
      <c r="C307" s="1"/>
      <c r="D307" s="76"/>
      <c r="E307" s="1"/>
      <c r="F307" s="1"/>
      <c r="G307" s="1"/>
      <c r="H307" s="1"/>
      <c r="I307" s="1"/>
      <c r="J307" s="1"/>
      <c r="K307" s="1"/>
      <c r="L307" s="1"/>
      <c r="N307"/>
    </row>
    <row r="308" spans="1:14">
      <c r="A308" s="56"/>
      <c r="B308" s="1"/>
      <c r="C308" s="1"/>
      <c r="D308" s="76"/>
      <c r="E308" s="1"/>
      <c r="F308" s="1"/>
      <c r="G308" s="1"/>
      <c r="H308" s="1"/>
      <c r="I308" s="1"/>
      <c r="J308" s="1"/>
      <c r="K308" s="1"/>
      <c r="L308" s="1"/>
      <c r="N308"/>
    </row>
    <row r="309" spans="1:14">
      <c r="A309" s="56"/>
      <c r="B309" s="1"/>
      <c r="C309" s="1"/>
      <c r="D309" s="76"/>
      <c r="E309" s="1"/>
      <c r="F309" s="1"/>
      <c r="G309" s="1"/>
      <c r="H309" s="1"/>
      <c r="I309" s="1"/>
      <c r="J309" s="1"/>
      <c r="K309" s="1"/>
      <c r="L309" s="1"/>
      <c r="N309"/>
    </row>
    <row r="310" spans="1:14">
      <c r="A310" s="56"/>
      <c r="B310" s="1"/>
      <c r="C310" s="1"/>
      <c r="D310" s="76"/>
      <c r="E310" s="1"/>
      <c r="F310" s="1"/>
      <c r="G310" s="1"/>
      <c r="H310" s="1"/>
      <c r="I310" s="1"/>
      <c r="J310" s="1"/>
      <c r="K310" s="1"/>
      <c r="L310" s="1"/>
      <c r="N310"/>
    </row>
    <row r="311" spans="1:14">
      <c r="A311" s="56"/>
      <c r="B311" s="1"/>
      <c r="C311" s="1"/>
      <c r="D311" s="76"/>
      <c r="E311" s="1"/>
      <c r="F311" s="1"/>
      <c r="G311" s="1"/>
      <c r="H311" s="1"/>
      <c r="I311" s="1"/>
      <c r="J311" s="1"/>
      <c r="K311" s="1"/>
      <c r="L311" s="1"/>
      <c r="N311"/>
    </row>
    <row r="312" spans="1:14">
      <c r="A312" s="56"/>
      <c r="B312" s="1"/>
      <c r="C312" s="1"/>
      <c r="D312" s="76"/>
      <c r="E312" s="1"/>
      <c r="F312" s="1"/>
      <c r="G312" s="1"/>
      <c r="H312" s="1"/>
      <c r="I312" s="1"/>
      <c r="J312" s="1"/>
      <c r="K312" s="1"/>
      <c r="L312" s="1"/>
      <c r="N312"/>
    </row>
    <row r="313" spans="1:14">
      <c r="A313" s="56"/>
      <c r="B313" s="1"/>
      <c r="C313" s="1"/>
      <c r="D313" s="76"/>
      <c r="E313" s="1"/>
      <c r="F313" s="1"/>
      <c r="G313" s="1"/>
      <c r="H313" s="1"/>
      <c r="I313" s="1"/>
      <c r="J313" s="1"/>
      <c r="K313" s="1"/>
      <c r="L313" s="1"/>
      <c r="N313"/>
    </row>
    <row r="314" spans="1:14">
      <c r="A314" s="56"/>
      <c r="B314" s="1"/>
      <c r="C314" s="1"/>
      <c r="D314" s="76"/>
      <c r="E314" s="1"/>
      <c r="F314" s="1"/>
      <c r="G314" s="1"/>
      <c r="H314" s="1"/>
      <c r="I314" s="1"/>
      <c r="J314" s="1"/>
      <c r="K314" s="1"/>
      <c r="L314" s="1"/>
      <c r="N314"/>
    </row>
    <row r="315" spans="1:14">
      <c r="A315" s="56"/>
      <c r="B315" s="1"/>
      <c r="C315" s="1"/>
      <c r="D315" s="76"/>
      <c r="E315" s="1"/>
      <c r="F315" s="1"/>
      <c r="G315" s="1"/>
      <c r="H315" s="1"/>
      <c r="I315" s="1"/>
      <c r="J315" s="1"/>
      <c r="K315" s="1"/>
      <c r="L315" s="1"/>
      <c r="N315"/>
    </row>
    <row r="316" spans="1:14">
      <c r="A316" s="56"/>
      <c r="B316" s="1"/>
      <c r="C316" s="1"/>
      <c r="D316" s="76"/>
      <c r="E316" s="1"/>
      <c r="F316" s="1"/>
      <c r="G316" s="1"/>
      <c r="H316" s="1"/>
      <c r="I316" s="1"/>
      <c r="J316" s="1"/>
      <c r="K316" s="1"/>
      <c r="L316" s="1"/>
      <c r="N316"/>
    </row>
    <row r="317" spans="1:14">
      <c r="A317" s="56"/>
      <c r="B317" s="1"/>
      <c r="C317" s="1"/>
      <c r="D317" s="76"/>
      <c r="E317" s="1"/>
      <c r="F317" s="1"/>
      <c r="G317" s="1"/>
      <c r="H317" s="1"/>
      <c r="I317" s="1"/>
      <c r="J317" s="1"/>
      <c r="K317" s="1"/>
      <c r="L317" s="1"/>
      <c r="N317"/>
    </row>
    <row r="318" spans="1:14">
      <c r="A318" s="56"/>
      <c r="B318" s="1"/>
      <c r="C318" s="1"/>
      <c r="D318" s="76"/>
      <c r="E318" s="1"/>
      <c r="F318" s="1"/>
      <c r="G318" s="1"/>
      <c r="H318" s="1"/>
      <c r="I318" s="1"/>
      <c r="J318" s="1"/>
      <c r="K318" s="1"/>
      <c r="L318" s="1"/>
      <c r="N318"/>
    </row>
    <row r="319" spans="1:14">
      <c r="A319" s="56"/>
      <c r="B319" s="1"/>
      <c r="C319" s="1"/>
      <c r="D319" s="76"/>
      <c r="E319" s="1"/>
      <c r="F319" s="1"/>
      <c r="G319" s="1"/>
      <c r="H319" s="1"/>
      <c r="I319" s="1"/>
      <c r="J319" s="1"/>
      <c r="K319" s="1"/>
      <c r="L319" s="1"/>
      <c r="N319"/>
    </row>
    <row r="320" spans="1:14">
      <c r="A320" s="56"/>
      <c r="B320" s="1"/>
      <c r="C320" s="1"/>
      <c r="D320" s="76"/>
      <c r="E320" s="1"/>
      <c r="F320" s="1"/>
      <c r="G320" s="1"/>
      <c r="H320" s="1"/>
      <c r="I320" s="1"/>
      <c r="J320" s="1"/>
      <c r="K320" s="1"/>
      <c r="L320" s="1"/>
      <c r="N320"/>
    </row>
    <row r="321" spans="1:14">
      <c r="A321" s="56"/>
      <c r="B321" s="1"/>
      <c r="C321" s="1"/>
      <c r="D321" s="76"/>
      <c r="E321" s="1"/>
      <c r="F321" s="1"/>
      <c r="G321" s="1"/>
      <c r="H321" s="1"/>
      <c r="I321" s="1"/>
      <c r="J321" s="1"/>
      <c r="K321" s="1"/>
      <c r="L321" s="1"/>
      <c r="N321"/>
    </row>
    <row r="322" spans="1:14">
      <c r="A322" s="56"/>
      <c r="B322" s="1"/>
      <c r="C322" s="1"/>
      <c r="D322" s="76"/>
      <c r="E322" s="1"/>
      <c r="F322" s="1"/>
      <c r="G322" s="1"/>
      <c r="H322" s="1"/>
      <c r="I322" s="1"/>
      <c r="J322" s="1"/>
      <c r="K322" s="1"/>
      <c r="L322" s="1"/>
      <c r="N322"/>
    </row>
    <row r="323" spans="1:14">
      <c r="A323" s="56"/>
      <c r="B323" s="1"/>
      <c r="C323" s="1"/>
      <c r="D323" s="76"/>
      <c r="E323" s="1"/>
      <c r="F323" s="1"/>
      <c r="G323" s="1"/>
      <c r="H323" s="1"/>
      <c r="I323" s="1"/>
      <c r="J323" s="1"/>
      <c r="K323" s="1"/>
      <c r="L323" s="1"/>
      <c r="N323"/>
    </row>
    <row r="324" spans="1:14">
      <c r="A324" s="56"/>
      <c r="B324" s="1"/>
      <c r="C324" s="1"/>
      <c r="D324" s="76"/>
      <c r="E324" s="1"/>
      <c r="F324" s="1"/>
      <c r="G324" s="1"/>
      <c r="H324" s="1"/>
      <c r="I324" s="1"/>
      <c r="J324" s="1"/>
      <c r="K324" s="1"/>
      <c r="L324" s="1"/>
      <c r="N324"/>
    </row>
    <row r="325" spans="1:14">
      <c r="A325" s="56"/>
      <c r="B325" s="1"/>
      <c r="C325" s="1"/>
      <c r="D325" s="76"/>
      <c r="E325" s="1"/>
      <c r="F325" s="1"/>
      <c r="G325" s="1"/>
      <c r="H325" s="1"/>
      <c r="I325" s="1"/>
      <c r="J325" s="1"/>
      <c r="K325" s="1"/>
      <c r="L325" s="1"/>
      <c r="N325"/>
    </row>
    <row r="326" spans="1:14">
      <c r="A326" s="56"/>
      <c r="B326" s="1"/>
      <c r="C326" s="1"/>
      <c r="D326" s="76"/>
      <c r="E326" s="1"/>
      <c r="F326" s="1"/>
      <c r="G326" s="1"/>
      <c r="H326" s="1"/>
      <c r="I326" s="1"/>
      <c r="J326" s="1"/>
      <c r="K326" s="1"/>
      <c r="L326" s="1"/>
      <c r="N326"/>
    </row>
    <row r="327" spans="1:14">
      <c r="A327" s="56"/>
      <c r="B327" s="1"/>
      <c r="C327" s="1"/>
      <c r="D327" s="76"/>
      <c r="E327" s="1"/>
      <c r="F327" s="1"/>
      <c r="G327" s="1"/>
      <c r="H327" s="1"/>
      <c r="I327" s="1"/>
      <c r="J327" s="1"/>
      <c r="K327" s="1"/>
      <c r="L327" s="1"/>
      <c r="N327"/>
    </row>
    <row r="328" spans="1:14">
      <c r="A328" s="56"/>
      <c r="B328" s="1"/>
      <c r="C328" s="1"/>
      <c r="D328" s="76"/>
      <c r="E328" s="1"/>
      <c r="F328" s="1"/>
      <c r="G328" s="1"/>
      <c r="H328" s="1"/>
      <c r="I328" s="1"/>
      <c r="J328" s="1"/>
      <c r="K328" s="1"/>
      <c r="L328" s="1"/>
      <c r="N328"/>
    </row>
    <row r="329" spans="1:14">
      <c r="A329" s="56"/>
      <c r="B329" s="1"/>
      <c r="C329" s="1"/>
      <c r="D329" s="76"/>
      <c r="E329" s="1"/>
      <c r="F329" s="1"/>
      <c r="G329" s="1"/>
      <c r="H329" s="1"/>
      <c r="I329" s="1"/>
      <c r="J329" s="1"/>
      <c r="K329" s="1"/>
      <c r="L329" s="1"/>
      <c r="N329"/>
    </row>
    <row r="330" spans="1:14">
      <c r="A330" s="56"/>
      <c r="B330" s="1"/>
      <c r="C330" s="1"/>
      <c r="D330" s="76"/>
      <c r="E330" s="1"/>
      <c r="F330" s="1"/>
      <c r="G330" s="1"/>
      <c r="H330" s="1"/>
      <c r="I330" s="1"/>
      <c r="J330" s="1"/>
      <c r="K330" s="1"/>
      <c r="L330" s="1"/>
      <c r="N330"/>
    </row>
    <row r="331" spans="1:14">
      <c r="A331" s="56"/>
      <c r="B331" s="1"/>
      <c r="C331" s="1"/>
      <c r="D331" s="76"/>
      <c r="E331" s="1"/>
      <c r="F331" s="1"/>
      <c r="G331" s="1"/>
      <c r="H331" s="1"/>
      <c r="I331" s="1"/>
      <c r="J331" s="1"/>
      <c r="K331" s="1"/>
      <c r="L331" s="1"/>
      <c r="N331"/>
    </row>
    <row r="332" spans="1:14">
      <c r="A332" s="56"/>
      <c r="B332" s="1"/>
      <c r="C332" s="1"/>
      <c r="D332" s="76"/>
      <c r="E332" s="1"/>
      <c r="F332" s="1"/>
      <c r="G332" s="1"/>
      <c r="H332" s="1"/>
      <c r="I332" s="1"/>
      <c r="J332" s="1"/>
      <c r="K332" s="1"/>
      <c r="L332" s="1"/>
      <c r="N332"/>
    </row>
    <row r="333" spans="1:14">
      <c r="A333" s="56"/>
      <c r="B333" s="1"/>
      <c r="C333" s="1"/>
      <c r="D333" s="76"/>
      <c r="E333" s="1"/>
      <c r="F333" s="1"/>
      <c r="G333" s="1"/>
      <c r="H333" s="1"/>
      <c r="I333" s="1"/>
      <c r="J333" s="1"/>
      <c r="K333" s="1"/>
      <c r="L333" s="1"/>
      <c r="N333"/>
    </row>
    <row r="334" spans="1:14">
      <c r="A334" s="56"/>
      <c r="B334" s="1"/>
      <c r="C334" s="1"/>
      <c r="D334" s="76"/>
      <c r="E334" s="1"/>
      <c r="F334" s="1"/>
      <c r="G334" s="1"/>
      <c r="H334" s="1"/>
      <c r="I334" s="1"/>
      <c r="J334" s="1"/>
      <c r="K334" s="1"/>
      <c r="L334" s="1"/>
      <c r="N334"/>
    </row>
    <row r="335" spans="1:14">
      <c r="A335" s="56"/>
      <c r="B335" s="1"/>
      <c r="C335" s="1"/>
      <c r="D335" s="76"/>
      <c r="E335" s="1"/>
      <c r="F335" s="1"/>
      <c r="G335" s="1"/>
      <c r="H335" s="1"/>
      <c r="I335" s="1"/>
      <c r="J335" s="1"/>
      <c r="K335" s="1"/>
      <c r="L335" s="1"/>
      <c r="N335"/>
    </row>
    <row r="336" spans="1:14">
      <c r="A336" s="56"/>
      <c r="B336" s="1"/>
      <c r="C336" s="1"/>
      <c r="D336" s="76"/>
      <c r="E336" s="1"/>
      <c r="F336" s="1"/>
      <c r="G336" s="1"/>
      <c r="H336" s="1"/>
      <c r="I336" s="1"/>
      <c r="J336" s="1"/>
      <c r="K336" s="1"/>
      <c r="L336" s="1"/>
      <c r="N336"/>
    </row>
    <row r="337" spans="1:14">
      <c r="A337" s="56"/>
      <c r="B337" s="1"/>
      <c r="C337" s="1"/>
      <c r="D337" s="76"/>
      <c r="E337" s="1"/>
      <c r="F337" s="1"/>
      <c r="G337" s="1"/>
      <c r="H337" s="1"/>
      <c r="I337" s="1"/>
      <c r="J337" s="1"/>
      <c r="K337" s="1"/>
      <c r="L337" s="1"/>
      <c r="N337"/>
    </row>
    <row r="338" spans="1:14">
      <c r="A338" s="56"/>
      <c r="B338" s="1"/>
      <c r="C338" s="1"/>
      <c r="D338" s="76"/>
      <c r="E338" s="1"/>
      <c r="F338" s="1"/>
      <c r="G338" s="1"/>
      <c r="H338" s="1"/>
      <c r="I338" s="1"/>
      <c r="J338" s="1"/>
      <c r="K338" s="1"/>
      <c r="L338" s="1"/>
      <c r="N338"/>
    </row>
    <row r="339" spans="1:14">
      <c r="A339" s="56"/>
      <c r="B339" s="1"/>
      <c r="C339" s="1"/>
      <c r="D339" s="76"/>
      <c r="E339" s="1"/>
      <c r="F339" s="1"/>
      <c r="G339" s="1"/>
      <c r="H339" s="1"/>
      <c r="I339" s="1"/>
      <c r="J339" s="1"/>
      <c r="K339" s="1"/>
      <c r="L339" s="1"/>
      <c r="N339"/>
    </row>
    <row r="340" spans="1:14">
      <c r="A340" s="56"/>
      <c r="B340" s="1"/>
      <c r="C340" s="1"/>
      <c r="D340" s="76"/>
      <c r="E340" s="1"/>
      <c r="F340" s="1"/>
      <c r="G340" s="1"/>
      <c r="H340" s="1"/>
      <c r="I340" s="1"/>
      <c r="J340" s="1"/>
      <c r="K340" s="1"/>
      <c r="L340" s="1"/>
      <c r="N340"/>
    </row>
    <row r="341" spans="1:14">
      <c r="A341" s="56"/>
      <c r="B341" s="1"/>
      <c r="C341" s="1"/>
      <c r="D341" s="76"/>
      <c r="E341" s="1"/>
      <c r="F341" s="1"/>
      <c r="G341" s="1"/>
      <c r="H341" s="1"/>
      <c r="I341" s="1"/>
      <c r="J341" s="1"/>
      <c r="K341" s="1"/>
      <c r="L341" s="1"/>
      <c r="N341"/>
    </row>
    <row r="342" spans="1:14">
      <c r="A342" s="56"/>
      <c r="B342" s="1"/>
      <c r="C342" s="1"/>
      <c r="D342" s="76"/>
      <c r="E342" s="1"/>
      <c r="F342" s="1"/>
      <c r="G342" s="1"/>
      <c r="H342" s="1"/>
      <c r="I342" s="1"/>
      <c r="J342" s="1"/>
      <c r="K342" s="1"/>
      <c r="L342" s="1"/>
      <c r="N342"/>
    </row>
    <row r="343" spans="1:14">
      <c r="A343" s="56"/>
      <c r="B343" s="1"/>
      <c r="C343" s="1"/>
      <c r="D343" s="76"/>
      <c r="E343" s="1"/>
      <c r="F343" s="1"/>
      <c r="G343" s="1"/>
      <c r="H343" s="1"/>
      <c r="I343" s="1"/>
      <c r="J343" s="1"/>
      <c r="K343" s="1"/>
      <c r="L343" s="1"/>
      <c r="N343"/>
    </row>
    <row r="344" spans="1:14">
      <c r="A344" s="56"/>
      <c r="B344" s="1"/>
      <c r="C344" s="1"/>
      <c r="D344" s="76"/>
      <c r="E344" s="1"/>
      <c r="F344" s="1"/>
      <c r="G344" s="1"/>
      <c r="H344" s="1"/>
      <c r="I344" s="1"/>
      <c r="J344" s="1"/>
      <c r="K344" s="1"/>
      <c r="L344" s="1"/>
      <c r="N344"/>
    </row>
    <row r="345" spans="1:14">
      <c r="A345" s="56"/>
      <c r="B345" s="1"/>
      <c r="C345" s="1"/>
      <c r="D345" s="76"/>
      <c r="E345" s="1"/>
      <c r="F345" s="1"/>
      <c r="G345" s="1"/>
      <c r="H345" s="1"/>
      <c r="I345" s="1"/>
      <c r="J345" s="1"/>
      <c r="K345" s="1"/>
      <c r="L345" s="1"/>
      <c r="N345"/>
    </row>
    <row r="346" spans="1:14">
      <c r="A346" s="56"/>
      <c r="B346" s="1"/>
      <c r="C346" s="1"/>
      <c r="D346" s="76"/>
      <c r="E346" s="1"/>
      <c r="F346" s="1"/>
      <c r="G346" s="1"/>
      <c r="H346" s="1"/>
      <c r="I346" s="1"/>
      <c r="J346" s="1"/>
      <c r="K346" s="1"/>
      <c r="L346" s="1"/>
      <c r="N346"/>
    </row>
    <row r="347" spans="1:14">
      <c r="A347" s="56"/>
      <c r="B347" s="1"/>
      <c r="C347" s="1"/>
      <c r="D347" s="76"/>
      <c r="E347" s="1"/>
      <c r="F347" s="1"/>
      <c r="G347" s="1"/>
      <c r="H347" s="1"/>
      <c r="I347" s="1"/>
      <c r="J347" s="1"/>
      <c r="K347" s="1"/>
      <c r="L347" s="1"/>
      <c r="N347"/>
    </row>
    <row r="348" spans="1:14">
      <c r="A348" s="56"/>
      <c r="B348" s="1"/>
      <c r="C348" s="1"/>
      <c r="D348" s="76"/>
      <c r="E348" s="1"/>
      <c r="F348" s="1"/>
      <c r="G348" s="1"/>
      <c r="H348" s="1"/>
      <c r="I348" s="1"/>
      <c r="J348" s="1"/>
      <c r="K348" s="1"/>
      <c r="L348" s="1"/>
      <c r="N348"/>
    </row>
    <row r="349" spans="1:14">
      <c r="A349" s="56"/>
      <c r="B349" s="1"/>
      <c r="C349" s="1"/>
      <c r="D349" s="76"/>
      <c r="E349" s="1"/>
      <c r="F349" s="1"/>
      <c r="G349" s="1"/>
      <c r="H349" s="1"/>
      <c r="I349" s="1"/>
      <c r="J349" s="1"/>
      <c r="K349" s="1"/>
      <c r="L349" s="1"/>
      <c r="N349"/>
    </row>
    <row r="350" spans="1:14">
      <c r="A350" s="56"/>
      <c r="B350" s="1"/>
      <c r="C350" s="1"/>
      <c r="D350" s="76"/>
      <c r="E350" s="1"/>
      <c r="F350" s="1"/>
      <c r="G350" s="1"/>
      <c r="H350" s="1"/>
      <c r="I350" s="1"/>
      <c r="J350" s="1"/>
      <c r="K350" s="1"/>
      <c r="L350" s="1"/>
      <c r="N350"/>
    </row>
    <row r="351" spans="1:14">
      <c r="A351" s="56"/>
      <c r="B351" s="1"/>
      <c r="C351" s="1"/>
      <c r="D351" s="76"/>
      <c r="E351" s="1"/>
      <c r="F351" s="1"/>
      <c r="G351" s="1"/>
      <c r="H351" s="1"/>
      <c r="I351" s="1"/>
      <c r="J351" s="1"/>
      <c r="K351" s="1"/>
      <c r="L351" s="1"/>
      <c r="N351"/>
    </row>
    <row r="352" spans="1:14">
      <c r="A352" s="56"/>
      <c r="B352" s="1"/>
      <c r="C352" s="1"/>
      <c r="D352" s="76"/>
      <c r="E352" s="1"/>
      <c r="F352" s="1"/>
      <c r="G352" s="1"/>
      <c r="H352" s="1"/>
      <c r="I352" s="1"/>
      <c r="J352" s="1"/>
      <c r="K352" s="1"/>
      <c r="L352" s="1"/>
      <c r="N352"/>
    </row>
    <row r="353" spans="1:14">
      <c r="A353" s="56"/>
      <c r="B353" s="1"/>
      <c r="C353" s="1"/>
      <c r="D353" s="76"/>
      <c r="E353" s="1"/>
      <c r="F353" s="1"/>
      <c r="G353" s="1"/>
      <c r="H353" s="1"/>
      <c r="I353" s="1"/>
      <c r="J353" s="1"/>
      <c r="K353" s="1"/>
      <c r="L353" s="1"/>
      <c r="N353"/>
    </row>
    <row r="354" spans="1:14">
      <c r="A354" s="56"/>
      <c r="B354" s="1"/>
      <c r="C354" s="1"/>
      <c r="D354" s="76"/>
      <c r="E354" s="1"/>
      <c r="F354" s="1"/>
      <c r="G354" s="1"/>
      <c r="H354" s="1"/>
      <c r="I354" s="1"/>
      <c r="J354" s="1"/>
      <c r="K354" s="1"/>
      <c r="L354" s="1"/>
      <c r="N354"/>
    </row>
    <row r="355" spans="1:14">
      <c r="A355" s="56"/>
      <c r="B355" s="1"/>
      <c r="C355" s="1"/>
      <c r="D355" s="76"/>
      <c r="E355" s="1"/>
      <c r="F355" s="1"/>
      <c r="G355" s="1"/>
      <c r="H355" s="1"/>
      <c r="I355" s="1"/>
      <c r="J355" s="1"/>
      <c r="K355" s="1"/>
      <c r="L355" s="1"/>
      <c r="N355"/>
    </row>
    <row r="356" spans="1:14">
      <c r="A356" s="56"/>
      <c r="B356" s="1"/>
      <c r="C356" s="1"/>
      <c r="D356" s="76"/>
      <c r="E356" s="1"/>
      <c r="F356" s="1"/>
      <c r="G356" s="1"/>
      <c r="H356" s="1"/>
      <c r="I356" s="1"/>
      <c r="J356" s="1"/>
      <c r="K356" s="1"/>
      <c r="L356" s="1"/>
      <c r="N356"/>
    </row>
    <row r="357" spans="1:14">
      <c r="A357" s="56"/>
      <c r="B357" s="1"/>
      <c r="C357" s="1"/>
      <c r="D357" s="76"/>
      <c r="E357" s="1"/>
      <c r="F357" s="1"/>
      <c r="G357" s="1"/>
      <c r="H357" s="1"/>
      <c r="I357" s="1"/>
      <c r="J357" s="1"/>
      <c r="K357" s="1"/>
      <c r="L357" s="1"/>
      <c r="N357"/>
    </row>
    <row r="358" spans="1:14">
      <c r="A358" s="56"/>
      <c r="B358" s="1"/>
      <c r="C358" s="1"/>
      <c r="D358" s="76"/>
      <c r="E358" s="1"/>
      <c r="F358" s="1"/>
      <c r="G358" s="1"/>
      <c r="H358" s="1"/>
      <c r="I358" s="1"/>
      <c r="J358" s="1"/>
      <c r="K358" s="1"/>
      <c r="L358" s="1"/>
      <c r="N358"/>
    </row>
    <row r="359" spans="1:14">
      <c r="A359" s="56"/>
      <c r="B359" s="1"/>
      <c r="C359" s="1"/>
      <c r="D359" s="76"/>
      <c r="E359" s="1"/>
      <c r="F359" s="1"/>
      <c r="G359" s="1"/>
      <c r="H359" s="1"/>
      <c r="I359" s="1"/>
      <c r="J359" s="1"/>
      <c r="K359" s="1"/>
      <c r="L359" s="1"/>
      <c r="N359"/>
    </row>
    <row r="360" spans="1:14">
      <c r="A360" s="56"/>
      <c r="B360" s="1"/>
      <c r="C360" s="1"/>
      <c r="D360" s="76"/>
      <c r="E360" s="1"/>
      <c r="F360" s="1"/>
      <c r="G360" s="1"/>
      <c r="H360" s="1"/>
      <c r="I360" s="1"/>
      <c r="J360" s="1"/>
      <c r="K360" s="1"/>
      <c r="L360" s="1"/>
      <c r="N360"/>
    </row>
    <row r="361" spans="1:14">
      <c r="A361" s="56"/>
      <c r="B361" s="1"/>
      <c r="C361" s="1"/>
      <c r="D361" s="76"/>
      <c r="E361" s="1"/>
      <c r="F361" s="1"/>
      <c r="G361" s="1"/>
      <c r="H361" s="1"/>
      <c r="I361" s="1"/>
      <c r="J361" s="1"/>
      <c r="K361" s="1"/>
      <c r="L361" s="1"/>
      <c r="N361"/>
    </row>
    <row r="362" spans="1:14">
      <c r="A362" s="56"/>
      <c r="B362" s="1"/>
      <c r="C362" s="1"/>
      <c r="D362" s="76"/>
      <c r="E362" s="1"/>
      <c r="F362" s="1"/>
      <c r="G362" s="1"/>
      <c r="H362" s="1"/>
      <c r="I362" s="1"/>
      <c r="J362" s="1"/>
      <c r="K362" s="1"/>
      <c r="L362" s="1"/>
      <c r="N362"/>
    </row>
    <row r="363" spans="1:14">
      <c r="A363" s="56"/>
      <c r="B363" s="1"/>
      <c r="C363" s="1"/>
      <c r="D363" s="76"/>
      <c r="E363" s="1"/>
      <c r="F363" s="1"/>
      <c r="G363" s="1"/>
      <c r="H363" s="1"/>
      <c r="I363" s="1"/>
      <c r="J363" s="1"/>
      <c r="K363" s="1"/>
      <c r="L363" s="1"/>
      <c r="N363"/>
    </row>
    <row r="364" spans="1:14">
      <c r="A364" s="56"/>
      <c r="B364" s="1"/>
      <c r="C364" s="1"/>
      <c r="D364" s="76"/>
      <c r="E364" s="1"/>
      <c r="F364" s="1"/>
      <c r="G364" s="1"/>
      <c r="H364" s="1"/>
      <c r="I364" s="1"/>
      <c r="J364" s="1"/>
      <c r="K364" s="1"/>
      <c r="L364" s="1"/>
      <c r="N364"/>
    </row>
    <row r="365" spans="1:14">
      <c r="A365" s="56"/>
      <c r="B365" s="1"/>
      <c r="C365" s="1"/>
      <c r="D365" s="76"/>
      <c r="E365" s="1"/>
      <c r="F365" s="1"/>
      <c r="G365" s="1"/>
      <c r="H365" s="1"/>
      <c r="I365" s="1"/>
      <c r="J365" s="1"/>
      <c r="K365" s="1"/>
      <c r="L365" s="1"/>
      <c r="N365"/>
    </row>
    <row r="366" spans="1:14">
      <c r="A366" s="56"/>
      <c r="B366" s="1"/>
      <c r="C366" s="1"/>
      <c r="D366" s="76"/>
      <c r="E366" s="1"/>
      <c r="F366" s="1"/>
      <c r="G366" s="1"/>
      <c r="H366" s="1"/>
      <c r="I366" s="1"/>
      <c r="J366" s="1"/>
      <c r="K366" s="1"/>
      <c r="L366" s="1"/>
      <c r="N366"/>
    </row>
    <row r="367" spans="1:14">
      <c r="A367" s="56"/>
      <c r="B367" s="1"/>
      <c r="C367" s="1"/>
      <c r="D367" s="76"/>
      <c r="E367" s="1"/>
      <c r="F367" s="1"/>
      <c r="G367" s="1"/>
      <c r="H367" s="1"/>
      <c r="I367" s="1"/>
      <c r="J367" s="1"/>
      <c r="K367" s="1"/>
      <c r="L367" s="1"/>
      <c r="N367"/>
    </row>
    <row r="368" spans="1:14">
      <c r="A368" s="56"/>
      <c r="B368" s="1"/>
      <c r="C368" s="1"/>
      <c r="D368" s="76"/>
      <c r="E368" s="1"/>
      <c r="F368" s="1"/>
      <c r="G368" s="1"/>
      <c r="H368" s="1"/>
      <c r="I368" s="1"/>
      <c r="J368" s="1"/>
      <c r="K368" s="1"/>
      <c r="L368" s="1"/>
      <c r="N368"/>
    </row>
    <row r="369" spans="1:14">
      <c r="A369" s="56"/>
      <c r="B369" s="1"/>
      <c r="C369" s="1"/>
      <c r="D369" s="76"/>
      <c r="E369" s="1"/>
      <c r="F369" s="1"/>
      <c r="G369" s="1"/>
      <c r="H369" s="1"/>
      <c r="I369" s="1"/>
      <c r="J369" s="1"/>
      <c r="K369" s="1"/>
      <c r="L369" s="1"/>
      <c r="N369"/>
    </row>
    <row r="370" spans="1:14">
      <c r="A370" s="56"/>
      <c r="B370" s="1"/>
      <c r="C370" s="1"/>
      <c r="D370" s="76"/>
      <c r="E370" s="1"/>
      <c r="F370" s="1"/>
      <c r="G370" s="1"/>
      <c r="H370" s="1"/>
      <c r="I370" s="1"/>
      <c r="J370" s="1"/>
      <c r="K370" s="1"/>
      <c r="L370" s="1"/>
      <c r="N370"/>
    </row>
    <row r="371" spans="1:14">
      <c r="A371" s="56"/>
      <c r="B371" s="1"/>
      <c r="C371" s="1"/>
      <c r="D371" s="76"/>
      <c r="E371" s="1"/>
      <c r="F371" s="1"/>
      <c r="G371" s="1"/>
      <c r="H371" s="1"/>
      <c r="I371" s="1"/>
      <c r="J371" s="1"/>
      <c r="K371" s="1"/>
      <c r="L371" s="1"/>
      <c r="N371"/>
    </row>
    <row r="372" spans="1:14">
      <c r="A372" s="56"/>
      <c r="B372" s="1"/>
      <c r="C372" s="1"/>
      <c r="D372" s="76"/>
      <c r="E372" s="1"/>
      <c r="F372" s="1"/>
      <c r="G372" s="1"/>
      <c r="H372" s="1"/>
      <c r="I372" s="1"/>
      <c r="J372" s="1"/>
      <c r="K372" s="1"/>
      <c r="L372" s="1"/>
      <c r="N372"/>
    </row>
    <row r="373" spans="1:14">
      <c r="A373" s="56"/>
      <c r="B373" s="1"/>
      <c r="C373" s="1"/>
      <c r="D373" s="76"/>
      <c r="E373" s="1"/>
      <c r="F373" s="1"/>
      <c r="G373" s="1"/>
      <c r="H373" s="1"/>
      <c r="I373" s="1"/>
      <c r="J373" s="1"/>
      <c r="K373" s="1"/>
      <c r="L373" s="1"/>
      <c r="N373"/>
    </row>
    <row r="374" spans="1:14">
      <c r="A374" s="56"/>
      <c r="B374" s="1"/>
      <c r="C374" s="1"/>
      <c r="D374" s="76"/>
      <c r="E374" s="1"/>
      <c r="F374" s="1"/>
      <c r="G374" s="1"/>
      <c r="H374" s="1"/>
      <c r="I374" s="1"/>
      <c r="J374" s="1"/>
      <c r="K374" s="1"/>
      <c r="L374" s="1"/>
      <c r="N374"/>
    </row>
    <row r="375" spans="1:14">
      <c r="A375" s="56"/>
      <c r="B375" s="1"/>
      <c r="C375" s="1"/>
      <c r="D375" s="76"/>
      <c r="E375" s="1"/>
      <c r="F375" s="1"/>
      <c r="G375" s="1"/>
      <c r="H375" s="1"/>
      <c r="I375" s="1"/>
      <c r="J375" s="1"/>
      <c r="K375" s="1"/>
      <c r="L375" s="1"/>
      <c r="N375"/>
    </row>
    <row r="376" spans="1:14">
      <c r="A376" s="56"/>
      <c r="B376" s="1"/>
      <c r="C376" s="1"/>
      <c r="D376" s="76"/>
      <c r="E376" s="1"/>
      <c r="F376" s="1"/>
      <c r="G376" s="1"/>
      <c r="H376" s="1"/>
      <c r="I376" s="1"/>
      <c r="J376" s="1"/>
      <c r="K376" s="1"/>
      <c r="L376" s="1"/>
      <c r="N376"/>
    </row>
    <row r="377" spans="1:14">
      <c r="A377" s="56"/>
      <c r="B377" s="1"/>
      <c r="C377" s="1"/>
      <c r="D377" s="76"/>
      <c r="E377" s="1"/>
      <c r="F377" s="1"/>
      <c r="G377" s="1"/>
      <c r="H377" s="1"/>
      <c r="I377" s="1"/>
      <c r="J377" s="1"/>
      <c r="K377" s="1"/>
      <c r="L377" s="1"/>
      <c r="N377"/>
    </row>
    <row r="378" spans="1:14">
      <c r="A378" s="56"/>
      <c r="B378" s="1"/>
      <c r="C378" s="1"/>
      <c r="D378" s="76"/>
      <c r="E378" s="1"/>
      <c r="F378" s="1"/>
      <c r="G378" s="1"/>
      <c r="H378" s="1"/>
      <c r="I378" s="1"/>
      <c r="J378" s="1"/>
      <c r="K378" s="1"/>
      <c r="L378" s="1"/>
      <c r="N378"/>
    </row>
    <row r="379" spans="1:14">
      <c r="A379" s="56"/>
      <c r="B379" s="1"/>
      <c r="C379" s="1"/>
      <c r="D379" s="76"/>
      <c r="E379" s="1"/>
      <c r="F379" s="1"/>
      <c r="G379" s="1"/>
      <c r="H379" s="1"/>
      <c r="I379" s="1"/>
      <c r="J379" s="1"/>
      <c r="K379" s="1"/>
      <c r="L379" s="1"/>
      <c r="N379"/>
    </row>
    <row r="380" spans="1:14">
      <c r="A380" s="56"/>
      <c r="B380" s="1"/>
      <c r="C380" s="1"/>
      <c r="D380" s="76"/>
      <c r="E380" s="1"/>
      <c r="F380" s="1"/>
      <c r="G380" s="1"/>
      <c r="H380" s="1"/>
      <c r="I380" s="1"/>
      <c r="J380" s="1"/>
      <c r="K380" s="1"/>
      <c r="L380" s="1"/>
      <c r="N380"/>
    </row>
    <row r="381" spans="1:14">
      <c r="A381" s="56"/>
      <c r="B381" s="1"/>
      <c r="C381" s="1"/>
      <c r="D381" s="76"/>
      <c r="E381" s="1"/>
      <c r="F381" s="1"/>
      <c r="G381" s="1"/>
      <c r="H381" s="1"/>
      <c r="I381" s="1"/>
      <c r="J381" s="1"/>
      <c r="K381" s="1"/>
      <c r="L381" s="1"/>
      <c r="N381"/>
    </row>
    <row r="382" spans="1:14">
      <c r="A382" s="56"/>
      <c r="B382" s="1"/>
      <c r="C382" s="1"/>
      <c r="D382" s="76"/>
      <c r="E382" s="1"/>
      <c r="F382" s="1"/>
      <c r="G382" s="1"/>
      <c r="H382" s="1"/>
      <c r="I382" s="1"/>
      <c r="J382" s="1"/>
      <c r="K382" s="1"/>
      <c r="L382" s="1"/>
      <c r="N382"/>
    </row>
    <row r="383" spans="1:14">
      <c r="A383" s="56"/>
      <c r="B383" s="1"/>
      <c r="C383" s="1"/>
      <c r="D383" s="76"/>
      <c r="E383" s="1"/>
      <c r="F383" s="1"/>
      <c r="G383" s="1"/>
      <c r="H383" s="1"/>
      <c r="I383" s="1"/>
      <c r="J383" s="1"/>
      <c r="K383" s="1"/>
      <c r="L383" s="1"/>
      <c r="N383"/>
    </row>
    <row r="384" spans="1:14">
      <c r="A384" s="56"/>
      <c r="B384" s="1"/>
      <c r="C384" s="1"/>
      <c r="D384" s="76"/>
      <c r="E384" s="1"/>
      <c r="F384" s="1"/>
      <c r="G384" s="1"/>
      <c r="H384" s="1"/>
      <c r="I384" s="1"/>
      <c r="J384" s="1"/>
      <c r="K384" s="1"/>
      <c r="L384" s="1"/>
      <c r="N384"/>
    </row>
    <row r="385" spans="1:14">
      <c r="A385" s="56"/>
      <c r="B385" s="1"/>
      <c r="C385" s="1"/>
      <c r="D385" s="76"/>
      <c r="E385" s="1"/>
      <c r="F385" s="1"/>
      <c r="G385" s="1"/>
      <c r="H385" s="1"/>
      <c r="I385" s="1"/>
      <c r="J385" s="1"/>
      <c r="K385" s="1"/>
      <c r="L385" s="1"/>
      <c r="N385"/>
    </row>
    <row r="386" spans="1:14">
      <c r="A386" s="56"/>
      <c r="B386" s="1"/>
      <c r="C386" s="1"/>
      <c r="D386" s="76"/>
      <c r="E386" s="1"/>
      <c r="F386" s="1"/>
      <c r="G386" s="1"/>
      <c r="H386" s="1"/>
      <c r="I386" s="1"/>
      <c r="J386" s="1"/>
      <c r="K386" s="1"/>
      <c r="L386" s="1"/>
      <c r="N386"/>
    </row>
    <row r="387" spans="1:14">
      <c r="A387" s="56"/>
      <c r="B387" s="1"/>
      <c r="C387" s="1"/>
      <c r="D387" s="76"/>
      <c r="E387" s="1"/>
      <c r="F387" s="1"/>
      <c r="G387" s="1"/>
      <c r="H387" s="1"/>
      <c r="I387" s="1"/>
      <c r="J387" s="1"/>
      <c r="K387" s="1"/>
      <c r="L387" s="1"/>
      <c r="N387"/>
    </row>
    <row r="388" spans="1:14">
      <c r="A388" s="56"/>
      <c r="B388" s="1"/>
      <c r="C388" s="1"/>
      <c r="D388" s="76"/>
      <c r="E388" s="1"/>
      <c r="F388" s="1"/>
      <c r="G388" s="1"/>
      <c r="H388" s="1"/>
      <c r="I388" s="1"/>
      <c r="J388" s="1"/>
      <c r="K388" s="1"/>
      <c r="L388" s="1"/>
      <c r="N388"/>
    </row>
    <row r="389" spans="1:14">
      <c r="A389" s="56"/>
      <c r="B389" s="1"/>
      <c r="C389" s="1"/>
      <c r="D389" s="76"/>
      <c r="E389" s="1"/>
      <c r="F389" s="1"/>
      <c r="G389" s="1"/>
      <c r="H389" s="1"/>
      <c r="I389" s="1"/>
      <c r="J389" s="1"/>
      <c r="K389" s="1"/>
      <c r="L389" s="1"/>
      <c r="N389"/>
    </row>
    <row r="390" spans="1:14">
      <c r="A390" s="56"/>
      <c r="B390" s="1"/>
      <c r="C390" s="1"/>
      <c r="D390" s="76"/>
      <c r="E390" s="1"/>
      <c r="F390" s="1"/>
      <c r="G390" s="1"/>
      <c r="H390" s="1"/>
      <c r="I390" s="1"/>
      <c r="J390" s="1"/>
      <c r="K390" s="1"/>
      <c r="L390" s="1"/>
      <c r="N390"/>
    </row>
    <row r="391" spans="1:14">
      <c r="A391" s="56"/>
      <c r="B391" s="1"/>
      <c r="C391" s="1"/>
      <c r="D391" s="76"/>
      <c r="E391" s="1"/>
      <c r="F391" s="1"/>
      <c r="G391" s="1"/>
      <c r="H391" s="1"/>
      <c r="I391" s="1"/>
      <c r="J391" s="1"/>
      <c r="K391" s="1"/>
      <c r="L391" s="1"/>
      <c r="N391"/>
    </row>
    <row r="392" spans="1:14">
      <c r="A392" s="56"/>
      <c r="B392" s="1"/>
      <c r="C392" s="1"/>
      <c r="D392" s="76"/>
      <c r="E392" s="1"/>
      <c r="F392" s="1"/>
      <c r="G392" s="1"/>
      <c r="H392" s="1"/>
      <c r="I392" s="1"/>
      <c r="J392" s="1"/>
      <c r="K392" s="1"/>
      <c r="L392" s="1"/>
      <c r="N392"/>
    </row>
    <row r="393" spans="1:14">
      <c r="A393" s="56"/>
      <c r="B393" s="1"/>
      <c r="C393" s="1"/>
      <c r="D393" s="76"/>
      <c r="E393" s="1"/>
      <c r="F393" s="1"/>
      <c r="G393" s="1"/>
      <c r="H393" s="1"/>
      <c r="I393" s="1"/>
      <c r="J393" s="1"/>
      <c r="K393" s="1"/>
      <c r="L393" s="1"/>
      <c r="N393"/>
    </row>
    <row r="394" spans="1:14">
      <c r="A394" s="56"/>
      <c r="B394" s="1"/>
      <c r="C394" s="1"/>
      <c r="D394" s="76"/>
      <c r="E394" s="1"/>
      <c r="F394" s="1"/>
      <c r="G394" s="1"/>
      <c r="H394" s="1"/>
      <c r="I394" s="1"/>
      <c r="J394" s="1"/>
      <c r="K394" s="1"/>
      <c r="L394" s="1"/>
      <c r="N394"/>
    </row>
    <row r="395" spans="1:14">
      <c r="A395" s="56"/>
      <c r="B395" s="1"/>
      <c r="C395" s="1"/>
      <c r="D395" s="76"/>
      <c r="E395" s="1"/>
      <c r="F395" s="1"/>
      <c r="G395" s="1"/>
      <c r="H395" s="1"/>
      <c r="I395" s="1"/>
      <c r="J395" s="1"/>
      <c r="K395" s="1"/>
      <c r="L395" s="1"/>
      <c r="N395"/>
    </row>
    <row r="396" spans="1:14">
      <c r="A396" s="56"/>
      <c r="B396" s="1"/>
      <c r="C396" s="1"/>
      <c r="D396" s="76"/>
      <c r="E396" s="1"/>
      <c r="F396" s="1"/>
      <c r="G396" s="1"/>
      <c r="H396" s="1"/>
      <c r="I396" s="1"/>
      <c r="J396" s="1"/>
      <c r="K396" s="1"/>
      <c r="L396" s="1"/>
      <c r="N396"/>
    </row>
    <row r="397" spans="1:14">
      <c r="A397" s="56"/>
      <c r="B397" s="1"/>
      <c r="C397" s="1"/>
      <c r="D397" s="76"/>
      <c r="E397" s="1"/>
      <c r="F397" s="1"/>
      <c r="G397" s="1"/>
      <c r="H397" s="1"/>
      <c r="I397" s="1"/>
      <c r="J397" s="1"/>
      <c r="K397" s="1"/>
      <c r="L397" s="1"/>
      <c r="N397"/>
    </row>
    <row r="398" spans="1:14">
      <c r="A398" s="56"/>
      <c r="B398" s="1"/>
      <c r="C398" s="1"/>
      <c r="D398" s="76"/>
      <c r="E398" s="1"/>
      <c r="F398" s="1"/>
      <c r="G398" s="1"/>
      <c r="H398" s="1"/>
      <c r="I398" s="1"/>
      <c r="J398" s="1"/>
      <c r="K398" s="1"/>
      <c r="L398" s="1"/>
      <c r="N398"/>
    </row>
    <row r="399" spans="1:14">
      <c r="A399" s="56"/>
      <c r="B399" s="1"/>
      <c r="C399" s="1"/>
      <c r="D399" s="76"/>
      <c r="E399" s="1"/>
      <c r="F399" s="1"/>
      <c r="G399" s="1"/>
      <c r="H399" s="1"/>
      <c r="I399" s="1"/>
      <c r="J399" s="1"/>
      <c r="K399" s="1"/>
      <c r="L399" s="1"/>
      <c r="N399"/>
    </row>
    <row r="400" spans="1:14">
      <c r="A400" s="56"/>
      <c r="B400" s="1"/>
      <c r="C400" s="1"/>
      <c r="D400" s="76"/>
      <c r="E400" s="1"/>
      <c r="F400" s="1"/>
      <c r="G400" s="1"/>
      <c r="H400" s="1"/>
      <c r="I400" s="1"/>
      <c r="J400" s="1"/>
      <c r="K400" s="1"/>
      <c r="L400" s="1"/>
      <c r="N400"/>
    </row>
    <row r="401" spans="1:14">
      <c r="A401" s="56"/>
      <c r="B401" s="1"/>
      <c r="C401" s="1"/>
      <c r="D401" s="76"/>
      <c r="E401" s="1"/>
      <c r="F401" s="1"/>
      <c r="G401" s="1"/>
      <c r="H401" s="1"/>
      <c r="I401" s="1"/>
      <c r="J401" s="1"/>
      <c r="K401" s="1"/>
      <c r="L401" s="1"/>
      <c r="N401"/>
    </row>
    <row r="402" spans="1:14">
      <c r="A402" s="56"/>
      <c r="B402" s="1"/>
      <c r="C402" s="1"/>
      <c r="D402" s="76"/>
      <c r="E402" s="1"/>
      <c r="F402" s="1"/>
      <c r="G402" s="1"/>
      <c r="H402" s="1"/>
      <c r="I402" s="1"/>
      <c r="J402" s="1"/>
      <c r="K402" s="1"/>
      <c r="L402" s="1"/>
      <c r="N402"/>
    </row>
    <row r="403" spans="1:14">
      <c r="A403" s="56"/>
      <c r="B403" s="1"/>
      <c r="C403" s="1"/>
      <c r="D403" s="76"/>
      <c r="E403" s="1"/>
      <c r="F403" s="1"/>
      <c r="G403" s="1"/>
      <c r="H403" s="1"/>
      <c r="I403" s="1"/>
      <c r="J403" s="1"/>
      <c r="K403" s="1"/>
      <c r="L403" s="1"/>
      <c r="N403"/>
    </row>
    <row r="404" spans="1:14">
      <c r="A404" s="56"/>
      <c r="B404" s="1"/>
      <c r="C404" s="1"/>
      <c r="D404" s="76"/>
      <c r="E404" s="1"/>
      <c r="F404" s="1"/>
      <c r="G404" s="1"/>
      <c r="H404" s="1"/>
      <c r="I404" s="1"/>
      <c r="J404" s="1"/>
      <c r="K404" s="1"/>
      <c r="L404" s="1"/>
      <c r="N404"/>
    </row>
    <row r="405" spans="1:14">
      <c r="A405" s="56"/>
      <c r="B405" s="1"/>
      <c r="C405" s="1"/>
      <c r="D405" s="76"/>
      <c r="E405" s="1"/>
      <c r="F405" s="1"/>
      <c r="G405" s="1"/>
      <c r="H405" s="1"/>
      <c r="I405" s="1"/>
      <c r="J405" s="1"/>
      <c r="K405" s="1"/>
      <c r="L405" s="1"/>
      <c r="N405"/>
    </row>
    <row r="406" spans="1:14">
      <c r="A406" s="56"/>
      <c r="B406" s="1"/>
      <c r="C406" s="1"/>
      <c r="D406" s="76"/>
      <c r="E406" s="1"/>
      <c r="F406" s="1"/>
      <c r="G406" s="1"/>
      <c r="H406" s="1"/>
      <c r="I406" s="1"/>
      <c r="J406" s="1"/>
      <c r="K406" s="1"/>
      <c r="L406" s="1"/>
      <c r="N406"/>
    </row>
    <row r="407" spans="1:14">
      <c r="A407" s="56"/>
      <c r="B407" s="1"/>
      <c r="C407" s="1"/>
      <c r="D407" s="76"/>
      <c r="E407" s="1"/>
      <c r="F407" s="1"/>
      <c r="G407" s="1"/>
      <c r="H407" s="1"/>
      <c r="I407" s="1"/>
      <c r="J407" s="1"/>
      <c r="K407" s="1"/>
      <c r="L407" s="1"/>
      <c r="N407"/>
    </row>
    <row r="408" spans="1:14">
      <c r="A408" s="56"/>
      <c r="B408" s="1"/>
      <c r="C408" s="1"/>
      <c r="D408" s="76"/>
      <c r="E408" s="1"/>
      <c r="F408" s="1"/>
      <c r="G408" s="1"/>
      <c r="H408" s="1"/>
      <c r="I408" s="1"/>
      <c r="J408" s="1"/>
      <c r="K408" s="1"/>
      <c r="L408" s="1"/>
      <c r="N408"/>
    </row>
    <row r="409" spans="1:14">
      <c r="A409" s="56"/>
      <c r="B409" s="1"/>
      <c r="C409" s="1"/>
      <c r="D409" s="76"/>
      <c r="E409" s="1"/>
      <c r="F409" s="1"/>
      <c r="G409" s="1"/>
      <c r="H409" s="1"/>
      <c r="I409" s="1"/>
      <c r="J409" s="1"/>
      <c r="K409" s="1"/>
      <c r="L409" s="1"/>
      <c r="N409"/>
    </row>
    <row r="410" spans="1:14">
      <c r="A410" s="56"/>
      <c r="B410" s="1"/>
      <c r="C410" s="1"/>
      <c r="D410" s="76"/>
      <c r="E410" s="1"/>
      <c r="F410" s="1"/>
      <c r="G410" s="1"/>
      <c r="H410" s="1"/>
      <c r="I410" s="1"/>
      <c r="J410" s="1"/>
      <c r="K410" s="1"/>
      <c r="L410" s="1"/>
      <c r="N410"/>
    </row>
    <row r="411" spans="1:14">
      <c r="A411" s="56"/>
      <c r="B411" s="1"/>
      <c r="C411" s="1"/>
      <c r="D411" s="76"/>
      <c r="E411" s="1"/>
      <c r="F411" s="1"/>
      <c r="G411" s="1"/>
      <c r="H411" s="1"/>
      <c r="I411" s="1"/>
      <c r="J411" s="1"/>
      <c r="K411" s="1"/>
      <c r="L411" s="1"/>
      <c r="N411"/>
    </row>
    <row r="412" spans="1:14">
      <c r="A412" s="56"/>
      <c r="B412" s="1"/>
      <c r="C412" s="1"/>
      <c r="D412" s="76"/>
      <c r="E412" s="1"/>
      <c r="F412" s="1"/>
      <c r="G412" s="1"/>
      <c r="H412" s="1"/>
      <c r="I412" s="1"/>
      <c r="J412" s="1"/>
      <c r="K412" s="1"/>
      <c r="L412" s="1"/>
      <c r="N412"/>
    </row>
    <row r="413" spans="1:14">
      <c r="A413" s="56"/>
      <c r="B413" s="1"/>
      <c r="C413" s="1"/>
      <c r="D413" s="76"/>
      <c r="E413" s="1"/>
      <c r="F413" s="1"/>
      <c r="G413" s="1"/>
      <c r="H413" s="1"/>
      <c r="I413" s="1"/>
      <c r="J413" s="1"/>
      <c r="K413" s="1"/>
      <c r="L413" s="1"/>
      <c r="N413"/>
    </row>
    <row r="414" spans="1:14">
      <c r="A414" s="56"/>
      <c r="B414" s="1"/>
      <c r="C414" s="1"/>
      <c r="D414" s="76"/>
      <c r="E414" s="1"/>
      <c r="F414" s="1"/>
      <c r="G414" s="1"/>
      <c r="H414" s="1"/>
      <c r="I414" s="1"/>
      <c r="J414" s="1"/>
      <c r="K414" s="1"/>
      <c r="L414" s="1"/>
      <c r="N414"/>
    </row>
    <row r="415" spans="1:14">
      <c r="A415" s="56"/>
      <c r="B415" s="1"/>
      <c r="C415" s="1"/>
      <c r="D415" s="76"/>
      <c r="E415" s="1"/>
      <c r="F415" s="1"/>
      <c r="G415" s="1"/>
      <c r="H415" s="1"/>
      <c r="I415" s="1"/>
      <c r="J415" s="1"/>
      <c r="K415" s="1"/>
      <c r="L415" s="1"/>
      <c r="N415"/>
    </row>
    <row r="416" spans="1:14">
      <c r="A416" s="56"/>
      <c r="B416" s="1"/>
      <c r="C416" s="1"/>
      <c r="D416" s="76"/>
      <c r="E416" s="1"/>
      <c r="F416" s="1"/>
      <c r="G416" s="1"/>
      <c r="H416" s="1"/>
      <c r="I416" s="1"/>
      <c r="J416" s="1"/>
      <c r="K416" s="1"/>
      <c r="L416" s="1"/>
      <c r="N416"/>
    </row>
    <row r="417" spans="1:14">
      <c r="A417" s="56"/>
      <c r="B417" s="1"/>
      <c r="C417" s="1"/>
      <c r="D417" s="76"/>
      <c r="E417" s="1"/>
      <c r="F417" s="1"/>
      <c r="G417" s="1"/>
      <c r="H417" s="1"/>
      <c r="I417" s="1"/>
      <c r="J417" s="1"/>
      <c r="K417" s="1"/>
      <c r="L417" s="1"/>
      <c r="N417"/>
    </row>
    <row r="418" spans="1:14">
      <c r="A418" s="56"/>
      <c r="B418" s="1"/>
      <c r="C418" s="1"/>
      <c r="D418" s="76"/>
      <c r="E418" s="1"/>
      <c r="F418" s="1"/>
      <c r="G418" s="1"/>
      <c r="H418" s="1"/>
      <c r="I418" s="1"/>
      <c r="J418" s="1"/>
      <c r="K418" s="1"/>
      <c r="L418" s="1"/>
      <c r="N418"/>
    </row>
    <row r="419" spans="1:14">
      <c r="A419" s="56"/>
      <c r="B419" s="1"/>
      <c r="C419" s="1"/>
      <c r="D419" s="76"/>
      <c r="E419" s="1"/>
      <c r="F419" s="1"/>
      <c r="G419" s="1"/>
      <c r="H419" s="1"/>
      <c r="I419" s="1"/>
      <c r="J419" s="1"/>
      <c r="K419" s="1"/>
      <c r="L419" s="1"/>
      <c r="N419"/>
    </row>
    <row r="420" spans="1:14">
      <c r="A420" s="56"/>
      <c r="B420" s="1"/>
      <c r="C420" s="1"/>
      <c r="D420" s="76"/>
      <c r="E420" s="1"/>
      <c r="F420" s="1"/>
      <c r="G420" s="1"/>
      <c r="H420" s="1"/>
      <c r="I420" s="1"/>
      <c r="J420" s="1"/>
      <c r="K420" s="1"/>
      <c r="L420" s="1"/>
      <c r="N420"/>
    </row>
    <row r="421" spans="1:14">
      <c r="A421" s="56"/>
      <c r="B421" s="1"/>
      <c r="C421" s="1"/>
      <c r="D421" s="76"/>
      <c r="E421" s="1"/>
      <c r="F421" s="1"/>
      <c r="G421" s="1"/>
      <c r="H421" s="1"/>
      <c r="I421" s="1"/>
      <c r="J421" s="1"/>
      <c r="K421" s="1"/>
      <c r="L421" s="1"/>
      <c r="N421"/>
    </row>
    <row r="422" spans="1:14">
      <c r="A422" s="56"/>
      <c r="B422" s="1"/>
      <c r="C422" s="1"/>
      <c r="D422" s="76"/>
      <c r="E422" s="1"/>
      <c r="F422" s="1"/>
      <c r="G422" s="1"/>
      <c r="H422" s="1"/>
      <c r="I422" s="1"/>
      <c r="J422" s="1"/>
      <c r="K422" s="1"/>
      <c r="L422" s="1"/>
      <c r="N422"/>
    </row>
    <row r="423" spans="1:14">
      <c r="A423" s="56"/>
      <c r="B423" s="1"/>
      <c r="C423" s="1"/>
      <c r="D423" s="76"/>
      <c r="E423" s="1"/>
      <c r="F423" s="1"/>
      <c r="G423" s="1"/>
      <c r="H423" s="1"/>
      <c r="I423" s="1"/>
      <c r="J423" s="1"/>
      <c r="K423" s="1"/>
      <c r="L423" s="1"/>
      <c r="N423"/>
    </row>
    <row r="424" spans="1:14">
      <c r="A424" s="56"/>
      <c r="B424" s="1"/>
      <c r="C424" s="1"/>
      <c r="D424" s="76"/>
      <c r="E424" s="1"/>
      <c r="F424" s="1"/>
      <c r="G424" s="1"/>
      <c r="H424" s="1"/>
      <c r="I424" s="1"/>
      <c r="J424" s="1"/>
      <c r="K424" s="1"/>
      <c r="L424" s="1"/>
      <c r="N424"/>
    </row>
    <row r="425" spans="1:14">
      <c r="A425" s="56"/>
      <c r="B425" s="1"/>
      <c r="C425" s="1"/>
      <c r="D425" s="76"/>
      <c r="E425" s="1"/>
      <c r="F425" s="1"/>
      <c r="G425" s="1"/>
      <c r="H425" s="1"/>
      <c r="I425" s="1"/>
      <c r="J425" s="1"/>
      <c r="K425" s="1"/>
      <c r="L425" s="1"/>
      <c r="N425"/>
    </row>
    <row r="426" spans="1:14">
      <c r="A426" s="56"/>
      <c r="B426" s="1"/>
      <c r="C426" s="1"/>
      <c r="D426" s="76"/>
      <c r="E426" s="1"/>
      <c r="F426" s="1"/>
      <c r="G426" s="1"/>
      <c r="H426" s="1"/>
      <c r="I426" s="1"/>
      <c r="J426" s="1"/>
      <c r="K426" s="1"/>
      <c r="L426" s="1"/>
      <c r="N426"/>
    </row>
    <row r="427" spans="1:14">
      <c r="A427" s="56"/>
      <c r="B427" s="1"/>
      <c r="C427" s="1"/>
      <c r="D427" s="76"/>
      <c r="E427" s="1"/>
      <c r="F427" s="1"/>
      <c r="G427" s="1"/>
      <c r="H427" s="1"/>
      <c r="I427" s="1"/>
      <c r="J427" s="1"/>
      <c r="K427" s="1"/>
      <c r="L427" s="1"/>
      <c r="N427"/>
    </row>
    <row r="428" spans="1:14">
      <c r="A428" s="56"/>
      <c r="B428" s="1"/>
      <c r="C428" s="1"/>
      <c r="D428" s="76"/>
      <c r="E428" s="1"/>
      <c r="F428" s="1"/>
      <c r="G428" s="1"/>
      <c r="H428" s="1"/>
      <c r="I428" s="1"/>
      <c r="J428" s="1"/>
      <c r="K428" s="1"/>
      <c r="L428" s="1"/>
      <c r="N428"/>
    </row>
    <row r="429" spans="1:14">
      <c r="A429" s="56"/>
      <c r="B429" s="1"/>
      <c r="C429" s="1"/>
      <c r="D429" s="76"/>
      <c r="E429" s="1"/>
      <c r="F429" s="1"/>
      <c r="G429" s="1"/>
      <c r="H429" s="1"/>
      <c r="I429" s="1"/>
      <c r="J429" s="1"/>
      <c r="K429" s="1"/>
      <c r="L429" s="1"/>
      <c r="N429"/>
    </row>
    <row r="430" spans="1:14">
      <c r="A430" s="56"/>
      <c r="B430" s="1"/>
      <c r="C430" s="1"/>
      <c r="D430" s="76"/>
      <c r="E430" s="1"/>
      <c r="F430" s="1"/>
      <c r="G430" s="1"/>
      <c r="H430" s="1"/>
      <c r="I430" s="1"/>
      <c r="J430" s="1"/>
      <c r="K430" s="1"/>
      <c r="L430" s="1"/>
      <c r="N430"/>
    </row>
    <row r="431" spans="1:14">
      <c r="A431" s="56"/>
      <c r="B431" s="1"/>
      <c r="C431" s="1"/>
      <c r="D431" s="76"/>
      <c r="E431" s="1"/>
      <c r="F431" s="1"/>
      <c r="G431" s="1"/>
      <c r="H431" s="1"/>
      <c r="I431" s="1"/>
      <c r="J431" s="1"/>
      <c r="K431" s="1"/>
      <c r="L431" s="1"/>
      <c r="N431"/>
    </row>
    <row r="432" spans="1:14">
      <c r="A432" s="56"/>
      <c r="B432" s="1"/>
      <c r="C432" s="1"/>
      <c r="D432" s="76"/>
      <c r="E432" s="1"/>
      <c r="F432" s="1"/>
      <c r="G432" s="1"/>
      <c r="H432" s="1"/>
      <c r="I432" s="1"/>
      <c r="J432" s="1"/>
      <c r="K432" s="1"/>
      <c r="L432" s="1"/>
      <c r="N432"/>
    </row>
    <row r="433" spans="1:14">
      <c r="A433" s="56"/>
      <c r="B433" s="1"/>
      <c r="C433" s="1"/>
      <c r="D433" s="76"/>
      <c r="E433" s="1"/>
      <c r="F433" s="1"/>
      <c r="G433" s="1"/>
      <c r="H433" s="1"/>
      <c r="I433" s="1"/>
      <c r="J433" s="1"/>
      <c r="K433" s="1"/>
      <c r="L433" s="1"/>
      <c r="N433"/>
    </row>
    <row r="434" spans="1:14">
      <c r="A434" s="56"/>
      <c r="B434" s="1"/>
      <c r="C434" s="1"/>
      <c r="D434" s="76"/>
      <c r="E434" s="1"/>
      <c r="F434" s="1"/>
      <c r="G434" s="1"/>
      <c r="H434" s="1"/>
      <c r="I434" s="1"/>
      <c r="J434" s="1"/>
      <c r="K434" s="1"/>
      <c r="L434" s="1"/>
      <c r="N434"/>
    </row>
    <row r="435" spans="1:14">
      <c r="A435" s="56"/>
      <c r="B435" s="1"/>
      <c r="C435" s="1"/>
      <c r="D435" s="76"/>
      <c r="E435" s="1"/>
      <c r="F435" s="1"/>
      <c r="G435" s="1"/>
      <c r="H435" s="1"/>
      <c r="I435" s="1"/>
      <c r="J435" s="1"/>
      <c r="K435" s="1"/>
      <c r="L435" s="1"/>
      <c r="N435"/>
    </row>
    <row r="436" spans="1:14">
      <c r="A436" s="56"/>
      <c r="B436" s="1"/>
      <c r="C436" s="1"/>
      <c r="D436" s="76"/>
      <c r="E436" s="1"/>
      <c r="F436" s="1"/>
      <c r="G436" s="1"/>
      <c r="H436" s="1"/>
      <c r="I436" s="1"/>
      <c r="J436" s="1"/>
      <c r="K436" s="1"/>
      <c r="L436" s="1"/>
      <c r="N436"/>
    </row>
    <row r="437" spans="1:14">
      <c r="A437" s="56"/>
      <c r="B437" s="1"/>
      <c r="C437" s="1"/>
      <c r="D437" s="76"/>
      <c r="E437" s="1"/>
      <c r="F437" s="1"/>
      <c r="G437" s="1"/>
      <c r="H437" s="1"/>
      <c r="I437" s="1"/>
      <c r="J437" s="1"/>
      <c r="K437" s="1"/>
      <c r="L437" s="1"/>
      <c r="N437"/>
    </row>
    <row r="438" spans="1:14">
      <c r="A438" s="56"/>
      <c r="B438" s="1"/>
      <c r="C438" s="1"/>
      <c r="D438" s="76"/>
      <c r="E438" s="1"/>
      <c r="F438" s="1"/>
      <c r="G438" s="1"/>
      <c r="H438" s="1"/>
      <c r="I438" s="1"/>
      <c r="J438" s="1"/>
      <c r="K438" s="1"/>
      <c r="L438" s="1"/>
      <c r="N438"/>
    </row>
    <row r="439" spans="1:14">
      <c r="A439" s="56"/>
      <c r="B439" s="1"/>
      <c r="C439" s="1"/>
      <c r="D439" s="76"/>
      <c r="E439" s="1"/>
      <c r="F439" s="1"/>
      <c r="G439" s="1"/>
      <c r="H439" s="1"/>
      <c r="I439" s="1"/>
      <c r="J439" s="1"/>
      <c r="K439" s="1"/>
      <c r="L439" s="1"/>
      <c r="N439"/>
    </row>
    <row r="440" spans="1:14">
      <c r="A440" s="56"/>
      <c r="B440" s="1"/>
      <c r="C440" s="1"/>
      <c r="D440" s="76"/>
      <c r="E440" s="1"/>
      <c r="F440" s="1"/>
      <c r="G440" s="1"/>
      <c r="H440" s="1"/>
      <c r="I440" s="1"/>
      <c r="J440" s="1"/>
      <c r="K440" s="1"/>
      <c r="L440" s="1"/>
      <c r="N440"/>
    </row>
    <row r="441" spans="1:14">
      <c r="A441" s="56"/>
      <c r="B441" s="1"/>
      <c r="C441" s="1"/>
      <c r="D441" s="76"/>
      <c r="E441" s="1"/>
      <c r="F441" s="1"/>
      <c r="G441" s="1"/>
      <c r="H441" s="1"/>
      <c r="I441" s="1"/>
      <c r="J441" s="1"/>
      <c r="K441" s="1"/>
      <c r="L441" s="1"/>
      <c r="N441"/>
    </row>
    <row r="442" spans="1:14">
      <c r="A442" s="56"/>
      <c r="B442" s="1"/>
      <c r="C442" s="1"/>
      <c r="D442" s="76"/>
      <c r="E442" s="1"/>
      <c r="F442" s="1"/>
      <c r="G442" s="1"/>
      <c r="H442" s="1"/>
      <c r="I442" s="1"/>
      <c r="J442" s="1"/>
      <c r="K442" s="1"/>
      <c r="L442" s="1"/>
      <c r="N442"/>
    </row>
    <row r="443" spans="1:14">
      <c r="A443" s="56"/>
      <c r="B443" s="1"/>
      <c r="C443" s="1"/>
      <c r="D443" s="76"/>
      <c r="E443" s="1"/>
      <c r="F443" s="1"/>
      <c r="G443" s="1"/>
      <c r="H443" s="1"/>
      <c r="I443" s="1"/>
      <c r="J443" s="1"/>
      <c r="K443" s="1"/>
      <c r="L443" s="1"/>
      <c r="N443"/>
    </row>
    <row r="444" spans="1:14">
      <c r="A444" s="56"/>
      <c r="B444" s="1"/>
      <c r="C444" s="1"/>
      <c r="D444" s="76"/>
      <c r="E444" s="1"/>
      <c r="F444" s="1"/>
      <c r="G444" s="1"/>
      <c r="H444" s="1"/>
      <c r="I444" s="1"/>
      <c r="J444" s="1"/>
      <c r="K444" s="1"/>
      <c r="L444" s="1"/>
      <c r="N444"/>
    </row>
    <row r="445" spans="1:14">
      <c r="A445" s="56"/>
      <c r="B445" s="1"/>
      <c r="C445" s="1"/>
      <c r="D445" s="76"/>
      <c r="E445" s="1"/>
      <c r="F445" s="1"/>
      <c r="G445" s="1"/>
      <c r="H445" s="1"/>
      <c r="I445" s="1"/>
      <c r="J445" s="1"/>
      <c r="K445" s="1"/>
      <c r="L445" s="1"/>
      <c r="N445"/>
    </row>
    <row r="446" spans="1:14">
      <c r="A446" s="56"/>
      <c r="B446" s="1"/>
      <c r="C446" s="1"/>
      <c r="D446" s="76"/>
      <c r="E446" s="1"/>
      <c r="F446" s="1"/>
      <c r="G446" s="1"/>
      <c r="H446" s="1"/>
      <c r="I446" s="1"/>
      <c r="J446" s="1"/>
      <c r="K446" s="1"/>
      <c r="L446" s="1"/>
      <c r="N446"/>
    </row>
    <row r="447" spans="1:14">
      <c r="A447" s="56"/>
      <c r="B447" s="1"/>
      <c r="C447" s="1"/>
      <c r="D447" s="76"/>
      <c r="E447" s="1"/>
      <c r="F447" s="1"/>
      <c r="G447" s="1"/>
      <c r="H447" s="1"/>
      <c r="I447" s="1"/>
      <c r="J447" s="1"/>
      <c r="K447" s="1"/>
      <c r="L447" s="1"/>
      <c r="N447"/>
    </row>
    <row r="448" spans="1:14">
      <c r="A448" s="56"/>
      <c r="B448" s="1"/>
      <c r="C448" s="1"/>
      <c r="D448" s="76"/>
      <c r="E448" s="1"/>
      <c r="F448" s="1"/>
      <c r="G448" s="1"/>
      <c r="H448" s="1"/>
      <c r="I448" s="1"/>
      <c r="J448" s="1"/>
      <c r="K448" s="1"/>
      <c r="L448" s="1"/>
      <c r="N448"/>
    </row>
    <row r="449" spans="1:14">
      <c r="A449" s="56"/>
      <c r="B449" s="1"/>
      <c r="C449" s="1"/>
      <c r="D449" s="76"/>
      <c r="E449" s="1"/>
      <c r="F449" s="1"/>
      <c r="G449" s="1"/>
      <c r="H449" s="1"/>
      <c r="I449" s="1"/>
      <c r="J449" s="1"/>
      <c r="K449" s="1"/>
      <c r="L449" s="1"/>
      <c r="N449"/>
    </row>
    <row r="450" spans="1:14">
      <c r="A450" s="56"/>
      <c r="B450" s="1"/>
      <c r="C450" s="1"/>
      <c r="D450" s="76"/>
      <c r="E450" s="1"/>
      <c r="F450" s="1"/>
      <c r="G450" s="1"/>
      <c r="H450" s="1"/>
      <c r="I450" s="1"/>
      <c r="J450" s="1"/>
      <c r="K450" s="1"/>
      <c r="L450" s="1"/>
      <c r="N450"/>
    </row>
    <row r="451" spans="1:14">
      <c r="A451" s="56"/>
      <c r="B451" s="1"/>
      <c r="C451" s="1"/>
      <c r="D451" s="76"/>
      <c r="E451" s="1"/>
      <c r="F451" s="1"/>
      <c r="G451" s="1"/>
      <c r="H451" s="1"/>
      <c r="I451" s="1"/>
      <c r="J451" s="1"/>
      <c r="K451" s="1"/>
      <c r="L451" s="1"/>
      <c r="N451"/>
    </row>
    <row r="452" spans="1:14">
      <c r="A452" s="56"/>
      <c r="B452" s="1"/>
      <c r="C452" s="1"/>
      <c r="D452" s="76"/>
      <c r="E452" s="1"/>
      <c r="F452" s="1"/>
      <c r="G452" s="1"/>
      <c r="H452" s="1"/>
      <c r="I452" s="1"/>
      <c r="J452" s="1"/>
      <c r="K452" s="1"/>
      <c r="L452" s="1"/>
      <c r="N452"/>
    </row>
    <row r="453" spans="1:14">
      <c r="A453" s="56"/>
      <c r="B453" s="1"/>
      <c r="C453" s="1"/>
      <c r="D453" s="76"/>
      <c r="E453" s="1"/>
      <c r="F453" s="1"/>
      <c r="G453" s="1"/>
      <c r="H453" s="1"/>
      <c r="I453" s="1"/>
      <c r="J453" s="1"/>
      <c r="K453" s="1"/>
      <c r="L453" s="1"/>
      <c r="N453"/>
    </row>
    <row r="454" spans="1:14">
      <c r="A454" s="56"/>
      <c r="B454" s="1"/>
      <c r="C454" s="1"/>
      <c r="D454" s="76"/>
      <c r="E454" s="1"/>
      <c r="F454" s="1"/>
      <c r="G454" s="1"/>
      <c r="H454" s="1"/>
      <c r="I454" s="1"/>
      <c r="J454" s="1"/>
      <c r="K454" s="1"/>
      <c r="L454" s="1"/>
      <c r="N454"/>
    </row>
    <row r="455" spans="1:14">
      <c r="A455" s="56"/>
      <c r="B455" s="1"/>
      <c r="C455" s="1"/>
      <c r="D455" s="76"/>
      <c r="E455" s="1"/>
      <c r="F455" s="1"/>
      <c r="G455" s="1"/>
      <c r="H455" s="1"/>
      <c r="I455" s="1"/>
      <c r="J455" s="1"/>
      <c r="K455" s="1"/>
      <c r="L455" s="1"/>
      <c r="N455"/>
    </row>
    <row r="456" spans="1:14">
      <c r="A456" s="56"/>
      <c r="B456" s="1"/>
      <c r="C456" s="1"/>
      <c r="D456" s="76"/>
      <c r="E456" s="1"/>
      <c r="F456" s="1"/>
      <c r="G456" s="1"/>
      <c r="H456" s="1"/>
      <c r="I456" s="1"/>
      <c r="J456" s="1"/>
      <c r="K456" s="1"/>
      <c r="L456" s="1"/>
      <c r="N456"/>
    </row>
    <row r="457" spans="1:14">
      <c r="A457" s="56"/>
      <c r="B457" s="1"/>
      <c r="C457" s="1"/>
      <c r="D457" s="76"/>
      <c r="E457" s="1"/>
      <c r="F457" s="1"/>
      <c r="G457" s="1"/>
      <c r="H457" s="1"/>
      <c r="I457" s="1"/>
      <c r="J457" s="1"/>
      <c r="K457" s="1"/>
      <c r="L457" s="1"/>
      <c r="N457"/>
    </row>
    <row r="458" spans="1:14">
      <c r="A458" s="56"/>
      <c r="B458" s="1"/>
      <c r="C458" s="1"/>
      <c r="D458" s="76"/>
      <c r="E458" s="1"/>
      <c r="F458" s="1"/>
      <c r="G458" s="1"/>
      <c r="H458" s="1"/>
      <c r="I458" s="1"/>
      <c r="J458" s="1"/>
      <c r="K458" s="1"/>
      <c r="L458" s="1"/>
      <c r="N458"/>
    </row>
    <row r="459" spans="1:14">
      <c r="A459" s="56"/>
      <c r="B459" s="1"/>
      <c r="C459" s="1"/>
      <c r="D459" s="76"/>
      <c r="E459" s="1"/>
      <c r="F459" s="1"/>
      <c r="G459" s="1"/>
      <c r="H459" s="1"/>
      <c r="I459" s="1"/>
      <c r="J459" s="1"/>
      <c r="K459" s="1"/>
      <c r="L459" s="1"/>
      <c r="N459"/>
    </row>
    <row r="460" spans="1:14">
      <c r="A460" s="56"/>
      <c r="B460" s="1"/>
      <c r="C460" s="1"/>
      <c r="D460" s="76"/>
      <c r="E460" s="1"/>
      <c r="F460" s="1"/>
      <c r="G460" s="1"/>
      <c r="H460" s="1"/>
      <c r="I460" s="1"/>
      <c r="J460" s="1"/>
      <c r="K460" s="1"/>
      <c r="L460" s="1"/>
      <c r="N460"/>
    </row>
    <row r="461" spans="1:14">
      <c r="A461" s="56"/>
      <c r="B461" s="1"/>
      <c r="C461" s="1"/>
      <c r="D461" s="76"/>
      <c r="E461" s="1"/>
      <c r="F461" s="1"/>
      <c r="G461" s="1"/>
      <c r="H461" s="1"/>
      <c r="I461" s="1"/>
      <c r="J461" s="1"/>
      <c r="K461" s="1"/>
      <c r="L461" s="1"/>
      <c r="N461"/>
    </row>
    <row r="462" spans="1:14">
      <c r="A462" s="56"/>
      <c r="B462" s="1"/>
      <c r="C462" s="1"/>
      <c r="D462" s="76"/>
      <c r="E462" s="1"/>
      <c r="F462" s="1"/>
      <c r="G462" s="1"/>
      <c r="H462" s="1"/>
      <c r="I462" s="1"/>
      <c r="J462" s="1"/>
      <c r="K462" s="1"/>
      <c r="L462" s="1"/>
      <c r="N462"/>
    </row>
    <row r="463" spans="1:14">
      <c r="A463" s="56"/>
      <c r="B463" s="1"/>
      <c r="C463" s="1"/>
      <c r="D463" s="76"/>
      <c r="E463" s="1"/>
      <c r="F463" s="1"/>
      <c r="G463" s="1"/>
      <c r="H463" s="1"/>
      <c r="I463" s="1"/>
      <c r="J463" s="1"/>
      <c r="K463" s="1"/>
      <c r="L463" s="1"/>
      <c r="N463"/>
    </row>
    <row r="464" spans="1:14">
      <c r="A464" s="56"/>
      <c r="B464" s="1"/>
      <c r="C464" s="1"/>
      <c r="D464" s="76"/>
      <c r="E464" s="1"/>
      <c r="F464" s="1"/>
      <c r="G464" s="1"/>
      <c r="H464" s="1"/>
      <c r="I464" s="1"/>
      <c r="J464" s="1"/>
      <c r="K464" s="1"/>
      <c r="L464" s="1"/>
      <c r="N464"/>
    </row>
    <row r="465" spans="1:14">
      <c r="A465" s="56"/>
      <c r="B465" s="1"/>
      <c r="C465" s="1"/>
      <c r="D465" s="76"/>
      <c r="E465" s="1"/>
      <c r="F465" s="1"/>
      <c r="G465" s="1"/>
      <c r="H465" s="1"/>
      <c r="I465" s="1"/>
      <c r="J465" s="1"/>
      <c r="K465" s="1"/>
      <c r="L465" s="1"/>
      <c r="N465"/>
    </row>
    <row r="466" spans="1:14">
      <c r="A466" s="56"/>
      <c r="B466" s="1"/>
      <c r="C466" s="1"/>
      <c r="D466" s="76"/>
      <c r="E466" s="1"/>
      <c r="F466" s="1"/>
      <c r="G466" s="1"/>
      <c r="H466" s="1"/>
      <c r="I466" s="1"/>
      <c r="J466" s="1"/>
      <c r="K466" s="1"/>
      <c r="L466" s="1"/>
      <c r="N466"/>
    </row>
    <row r="467" spans="1:14">
      <c r="A467" s="56"/>
      <c r="B467" s="1"/>
      <c r="C467" s="1"/>
      <c r="D467" s="76"/>
      <c r="E467" s="1"/>
      <c r="F467" s="1"/>
      <c r="G467" s="1"/>
      <c r="H467" s="1"/>
      <c r="I467" s="1"/>
      <c r="J467" s="1"/>
      <c r="K467" s="1"/>
      <c r="L467" s="1"/>
      <c r="N467"/>
    </row>
    <row r="468" spans="1:14">
      <c r="A468" s="56"/>
      <c r="B468" s="1"/>
      <c r="C468" s="1"/>
      <c r="D468" s="76"/>
      <c r="E468" s="1"/>
      <c r="F468" s="1"/>
      <c r="G468" s="1"/>
      <c r="H468" s="1"/>
      <c r="I468" s="1"/>
      <c r="J468" s="1"/>
      <c r="K468" s="1"/>
      <c r="L468" s="1"/>
      <c r="N468"/>
    </row>
    <row r="469" spans="1:14">
      <c r="A469" s="56"/>
      <c r="B469" s="1"/>
      <c r="C469" s="1"/>
      <c r="D469" s="76"/>
      <c r="E469" s="1"/>
      <c r="F469" s="1"/>
      <c r="G469" s="1"/>
      <c r="H469" s="1"/>
      <c r="I469" s="1"/>
      <c r="J469" s="1"/>
      <c r="K469" s="1"/>
      <c r="L469" s="1"/>
      <c r="N469"/>
    </row>
    <row r="470" spans="1:14">
      <c r="A470" s="56"/>
      <c r="B470" s="1"/>
      <c r="C470" s="1"/>
      <c r="D470" s="76"/>
      <c r="E470" s="1"/>
      <c r="F470" s="1"/>
      <c r="G470" s="1"/>
      <c r="H470" s="1"/>
      <c r="I470" s="1"/>
      <c r="J470" s="1"/>
      <c r="K470" s="1"/>
      <c r="L470" s="1"/>
      <c r="N470"/>
    </row>
    <row r="471" spans="1:14">
      <c r="A471" s="56"/>
      <c r="B471" s="1"/>
      <c r="C471" s="1"/>
      <c r="D471" s="76"/>
      <c r="E471" s="1"/>
      <c r="F471" s="1"/>
      <c r="G471" s="1"/>
      <c r="H471" s="1"/>
      <c r="I471" s="1"/>
      <c r="J471" s="1"/>
      <c r="K471" s="1"/>
      <c r="L471" s="1"/>
      <c r="N471"/>
    </row>
    <row r="472" spans="1:14">
      <c r="A472" s="56"/>
      <c r="B472" s="1"/>
      <c r="C472" s="1"/>
      <c r="D472" s="76"/>
      <c r="E472" s="1"/>
      <c r="F472" s="1"/>
      <c r="G472" s="1"/>
      <c r="H472" s="1"/>
      <c r="I472" s="1"/>
      <c r="J472" s="1"/>
      <c r="K472" s="1"/>
      <c r="L472" s="1"/>
      <c r="N472"/>
    </row>
    <row r="473" spans="1:14">
      <c r="A473" s="56"/>
      <c r="B473" s="1"/>
      <c r="C473" s="1"/>
      <c r="D473" s="76"/>
      <c r="E473" s="1"/>
      <c r="F473" s="1"/>
      <c r="G473" s="1"/>
      <c r="H473" s="1"/>
      <c r="I473" s="1"/>
      <c r="J473" s="1"/>
      <c r="K473" s="1"/>
      <c r="L473" s="1"/>
      <c r="N473"/>
    </row>
    <row r="474" spans="1:14">
      <c r="A474" s="56"/>
      <c r="B474" s="1"/>
      <c r="C474" s="1"/>
      <c r="D474" s="76"/>
      <c r="E474" s="1"/>
      <c r="F474" s="1"/>
      <c r="G474" s="1"/>
      <c r="H474" s="1"/>
      <c r="I474" s="1"/>
      <c r="J474" s="1"/>
      <c r="K474" s="1"/>
      <c r="L474" s="1"/>
      <c r="N474"/>
    </row>
    <row r="475" spans="1:14">
      <c r="A475" s="56"/>
      <c r="B475" s="1"/>
      <c r="C475" s="1"/>
      <c r="D475" s="76"/>
      <c r="E475" s="1"/>
      <c r="F475" s="1"/>
      <c r="G475" s="1"/>
      <c r="H475" s="1"/>
      <c r="I475" s="1"/>
      <c r="J475" s="1"/>
      <c r="K475" s="1"/>
      <c r="L475" s="1"/>
      <c r="N475"/>
    </row>
    <row r="476" spans="1:14">
      <c r="A476" s="56"/>
      <c r="B476" s="1"/>
      <c r="C476" s="1"/>
      <c r="D476" s="76"/>
      <c r="E476" s="1"/>
      <c r="F476" s="1"/>
      <c r="G476" s="1"/>
      <c r="H476" s="1"/>
      <c r="I476" s="1"/>
      <c r="J476" s="1"/>
      <c r="K476" s="1"/>
      <c r="L476" s="1"/>
      <c r="N476"/>
    </row>
    <row r="477" spans="1:14">
      <c r="A477" s="56"/>
      <c r="B477" s="1"/>
      <c r="C477" s="1"/>
      <c r="D477" s="76"/>
      <c r="E477" s="1"/>
      <c r="F477" s="1"/>
      <c r="G477" s="1"/>
      <c r="H477" s="1"/>
      <c r="I477" s="1"/>
      <c r="J477" s="1"/>
      <c r="K477" s="1"/>
      <c r="L477" s="1"/>
      <c r="N477"/>
    </row>
    <row r="478" spans="1:14">
      <c r="A478" s="56"/>
      <c r="B478" s="1"/>
      <c r="C478" s="1"/>
      <c r="D478" s="76"/>
      <c r="E478" s="1"/>
      <c r="F478" s="1"/>
      <c r="G478" s="1"/>
      <c r="H478" s="1"/>
      <c r="I478" s="1"/>
      <c r="J478" s="1"/>
      <c r="K478" s="1"/>
      <c r="L478" s="1"/>
      <c r="N478"/>
    </row>
    <row r="479" spans="1:14">
      <c r="A479" s="56"/>
      <c r="B479" s="1"/>
      <c r="C479" s="1"/>
      <c r="D479" s="76"/>
      <c r="E479" s="1"/>
      <c r="F479" s="1"/>
      <c r="G479" s="1"/>
      <c r="H479" s="1"/>
      <c r="I479" s="1"/>
      <c r="J479" s="1"/>
      <c r="K479" s="1"/>
      <c r="L479" s="1"/>
      <c r="N479"/>
    </row>
    <row r="480" spans="1:14">
      <c r="A480" s="56"/>
      <c r="B480" s="1"/>
      <c r="C480" s="1"/>
      <c r="D480" s="76"/>
      <c r="E480" s="1"/>
      <c r="F480" s="1"/>
      <c r="G480" s="1"/>
      <c r="H480" s="1"/>
      <c r="I480" s="1"/>
      <c r="J480" s="1"/>
      <c r="K480" s="1"/>
      <c r="L480" s="1"/>
      <c r="N480"/>
    </row>
    <row r="481" spans="1:14">
      <c r="A481" s="56"/>
      <c r="B481" s="1"/>
      <c r="C481" s="1"/>
      <c r="D481" s="76"/>
      <c r="E481" s="1"/>
      <c r="F481" s="1"/>
      <c r="G481" s="1"/>
      <c r="H481" s="1"/>
      <c r="I481" s="1"/>
      <c r="J481" s="1"/>
      <c r="K481" s="1"/>
      <c r="L481" s="1"/>
      <c r="N481"/>
    </row>
    <row r="482" spans="1:14">
      <c r="A482" s="56"/>
      <c r="B482" s="1"/>
      <c r="C482" s="1"/>
      <c r="D482" s="76"/>
      <c r="E482" s="1"/>
      <c r="F482" s="1"/>
      <c r="G482" s="1"/>
      <c r="H482" s="1"/>
      <c r="I482" s="1"/>
      <c r="J482" s="1"/>
      <c r="K482" s="1"/>
      <c r="L482" s="1"/>
      <c r="N482"/>
    </row>
    <row r="483" spans="1:14">
      <c r="A483" s="56"/>
      <c r="B483" s="1"/>
      <c r="C483" s="1"/>
      <c r="D483" s="76"/>
      <c r="E483" s="1"/>
      <c r="F483" s="1"/>
      <c r="G483" s="1"/>
      <c r="H483" s="1"/>
      <c r="I483" s="1"/>
      <c r="J483" s="1"/>
      <c r="K483" s="1"/>
      <c r="L483" s="1"/>
      <c r="N483"/>
    </row>
    <row r="484" spans="1:14">
      <c r="A484" s="56"/>
      <c r="B484" s="1"/>
      <c r="C484" s="1"/>
      <c r="D484" s="76"/>
      <c r="E484" s="1"/>
      <c r="F484" s="1"/>
      <c r="G484" s="1"/>
      <c r="H484" s="1"/>
      <c r="I484" s="1"/>
      <c r="J484" s="1"/>
      <c r="K484" s="1"/>
      <c r="L484" s="1"/>
      <c r="N484"/>
    </row>
    <row r="485" spans="1:14">
      <c r="A485" s="56"/>
      <c r="B485" s="1"/>
      <c r="C485" s="1"/>
      <c r="D485" s="76"/>
      <c r="E485" s="1"/>
      <c r="F485" s="1"/>
      <c r="G485" s="1"/>
      <c r="H485" s="1"/>
      <c r="I485" s="1"/>
      <c r="J485" s="1"/>
      <c r="K485" s="1"/>
      <c r="L485" s="1"/>
      <c r="N485"/>
    </row>
    <row r="486" spans="1:14">
      <c r="A486" s="56"/>
      <c r="B486" s="1"/>
      <c r="C486" s="1"/>
      <c r="D486" s="76"/>
      <c r="E486" s="1"/>
      <c r="F486" s="1"/>
      <c r="G486" s="1"/>
      <c r="H486" s="1"/>
      <c r="I486" s="1"/>
      <c r="J486" s="1"/>
      <c r="K486" s="1"/>
      <c r="L486" s="1"/>
      <c r="N486"/>
    </row>
    <row r="487" spans="1:14">
      <c r="A487" s="56"/>
      <c r="B487" s="1"/>
      <c r="C487" s="1"/>
      <c r="D487" s="76"/>
      <c r="E487" s="1"/>
      <c r="F487" s="1"/>
      <c r="G487" s="1"/>
      <c r="H487" s="1"/>
      <c r="I487" s="1"/>
      <c r="J487" s="1"/>
      <c r="K487" s="1"/>
      <c r="L487" s="1"/>
      <c r="N487"/>
    </row>
    <row r="488" spans="1:14">
      <c r="A488" s="56"/>
      <c r="B488" s="1"/>
      <c r="C488" s="1"/>
      <c r="D488" s="76"/>
      <c r="E488" s="1"/>
      <c r="F488" s="1"/>
      <c r="G488" s="1"/>
      <c r="H488" s="1"/>
      <c r="I488" s="1"/>
      <c r="J488" s="1"/>
      <c r="K488" s="1"/>
      <c r="L488" s="1"/>
      <c r="N488"/>
    </row>
    <row r="489" spans="1:14">
      <c r="A489" s="56"/>
      <c r="B489" s="1"/>
      <c r="C489" s="1"/>
      <c r="D489" s="76"/>
      <c r="E489" s="1"/>
      <c r="F489" s="1"/>
      <c r="G489" s="1"/>
      <c r="H489" s="1"/>
      <c r="I489" s="1"/>
      <c r="J489" s="1"/>
      <c r="K489" s="1"/>
      <c r="L489" s="1"/>
      <c r="N489"/>
    </row>
    <row r="490" spans="1:14">
      <c r="A490" s="56"/>
      <c r="B490" s="1"/>
      <c r="C490" s="1"/>
      <c r="D490" s="76"/>
      <c r="E490" s="1"/>
      <c r="F490" s="1"/>
      <c r="G490" s="1"/>
      <c r="H490" s="1"/>
      <c r="I490" s="1"/>
      <c r="J490" s="1"/>
      <c r="K490" s="1"/>
      <c r="L490" s="1"/>
      <c r="N490"/>
    </row>
    <row r="491" spans="1:14">
      <c r="A491" s="56"/>
      <c r="B491" s="1"/>
      <c r="C491" s="1"/>
      <c r="D491" s="76"/>
      <c r="E491" s="1"/>
      <c r="F491" s="1"/>
      <c r="G491" s="1"/>
      <c r="H491" s="1"/>
      <c r="I491" s="1"/>
      <c r="J491" s="1"/>
      <c r="K491" s="1"/>
      <c r="L491" s="1"/>
      <c r="N491"/>
    </row>
    <row r="492" spans="1:14">
      <c r="A492" s="56"/>
      <c r="B492" s="1"/>
      <c r="C492" s="1"/>
      <c r="D492" s="76"/>
      <c r="E492" s="1"/>
      <c r="F492" s="1"/>
      <c r="G492" s="1"/>
      <c r="H492" s="1"/>
      <c r="I492" s="1"/>
      <c r="J492" s="1"/>
      <c r="K492" s="1"/>
      <c r="L492" s="1"/>
      <c r="N492"/>
    </row>
    <row r="493" spans="1:14">
      <c r="A493" s="56"/>
      <c r="B493" s="1"/>
      <c r="C493" s="1"/>
      <c r="D493" s="76"/>
      <c r="E493" s="1"/>
      <c r="F493" s="1"/>
      <c r="G493" s="1"/>
      <c r="H493" s="1"/>
      <c r="I493" s="1"/>
      <c r="J493" s="1"/>
      <c r="K493" s="1"/>
      <c r="L493" s="1"/>
      <c r="N493"/>
    </row>
    <row r="494" spans="1:14">
      <c r="A494" s="56"/>
      <c r="B494" s="1"/>
      <c r="C494" s="1"/>
      <c r="D494" s="76"/>
      <c r="E494" s="1"/>
      <c r="F494" s="1"/>
      <c r="G494" s="1"/>
      <c r="H494" s="1"/>
      <c r="I494" s="1"/>
      <c r="J494" s="1"/>
      <c r="K494" s="1"/>
      <c r="L494" s="1"/>
      <c r="N494"/>
    </row>
    <row r="495" spans="1:14">
      <c r="A495" s="56"/>
      <c r="B495" s="1"/>
      <c r="C495" s="1"/>
      <c r="D495" s="76"/>
      <c r="E495" s="1"/>
      <c r="F495" s="1"/>
      <c r="G495" s="1"/>
      <c r="H495" s="1"/>
      <c r="I495" s="1"/>
      <c r="J495" s="1"/>
      <c r="K495" s="1"/>
      <c r="L495" s="1"/>
      <c r="N495"/>
    </row>
    <row r="496" spans="1:14">
      <c r="A496" s="56"/>
      <c r="B496" s="1"/>
      <c r="C496" s="1"/>
      <c r="D496" s="76"/>
      <c r="E496" s="1"/>
      <c r="F496" s="1"/>
      <c r="G496" s="1"/>
      <c r="H496" s="1"/>
      <c r="I496" s="1"/>
      <c r="J496" s="1"/>
      <c r="K496" s="1"/>
      <c r="L496" s="1"/>
      <c r="N496"/>
    </row>
    <row r="497" spans="1:14">
      <c r="A497" s="56"/>
      <c r="B497" s="1"/>
      <c r="C497" s="1"/>
      <c r="D497" s="76"/>
      <c r="E497" s="1"/>
      <c r="F497" s="1"/>
      <c r="G497" s="1"/>
      <c r="H497" s="1"/>
      <c r="I497" s="1"/>
      <c r="J497" s="1"/>
      <c r="K497" s="1"/>
      <c r="L497" s="1"/>
      <c r="N497"/>
    </row>
    <row r="498" spans="1:14">
      <c r="A498" s="56"/>
      <c r="B498" s="1"/>
      <c r="C498" s="1"/>
      <c r="D498" s="76"/>
      <c r="E498" s="1"/>
      <c r="F498" s="1"/>
      <c r="G498" s="1"/>
      <c r="H498" s="1"/>
      <c r="I498" s="1"/>
      <c r="J498" s="1"/>
      <c r="K498" s="1"/>
      <c r="L498" s="1"/>
      <c r="N498"/>
    </row>
    <row r="499" spans="1:14">
      <c r="A499" s="56"/>
      <c r="B499" s="1"/>
      <c r="C499" s="1"/>
      <c r="D499" s="76"/>
      <c r="E499" s="1"/>
      <c r="F499" s="1"/>
      <c r="G499" s="1"/>
      <c r="H499" s="1"/>
      <c r="I499" s="1"/>
      <c r="J499" s="1"/>
      <c r="K499" s="1"/>
      <c r="L499" s="1"/>
      <c r="N499"/>
    </row>
    <row r="500" spans="1:14">
      <c r="A500" s="56"/>
      <c r="B500" s="1"/>
      <c r="C500" s="1"/>
      <c r="D500" s="76"/>
      <c r="E500" s="1"/>
      <c r="F500" s="1"/>
      <c r="G500" s="1"/>
      <c r="H500" s="1"/>
      <c r="I500" s="1"/>
      <c r="J500" s="1"/>
      <c r="K500" s="1"/>
      <c r="L500" s="1"/>
      <c r="N500"/>
    </row>
    <row r="501" spans="1:14">
      <c r="A501" s="56"/>
      <c r="B501" s="1"/>
      <c r="C501" s="1"/>
      <c r="D501" s="76"/>
      <c r="E501" s="1"/>
      <c r="F501" s="1"/>
      <c r="G501" s="1"/>
      <c r="H501" s="1"/>
      <c r="I501" s="1"/>
      <c r="J501" s="1"/>
      <c r="K501" s="1"/>
      <c r="L501" s="1"/>
      <c r="N501"/>
    </row>
    <row r="502" spans="1:14">
      <c r="A502" s="56"/>
      <c r="B502" s="1"/>
      <c r="C502" s="1"/>
      <c r="D502" s="76"/>
      <c r="E502" s="1"/>
      <c r="F502" s="1"/>
      <c r="G502" s="1"/>
      <c r="H502" s="1"/>
      <c r="I502" s="1"/>
      <c r="J502" s="1"/>
      <c r="K502" s="1"/>
      <c r="L502" s="1"/>
      <c r="N502"/>
    </row>
    <row r="503" spans="1:14">
      <c r="A503" s="56"/>
      <c r="B503" s="1"/>
      <c r="C503" s="1"/>
      <c r="D503" s="76"/>
      <c r="E503" s="1"/>
      <c r="F503" s="1"/>
      <c r="G503" s="1"/>
      <c r="H503" s="1"/>
      <c r="I503" s="1"/>
      <c r="J503" s="1"/>
      <c r="K503" s="1"/>
      <c r="L503" s="1"/>
      <c r="N503"/>
    </row>
    <row r="504" spans="1:14">
      <c r="A504" s="56"/>
      <c r="B504" s="1"/>
      <c r="C504" s="1"/>
      <c r="D504" s="76"/>
      <c r="E504" s="1"/>
      <c r="F504" s="1"/>
      <c r="G504" s="1"/>
      <c r="H504" s="1"/>
      <c r="I504" s="1"/>
      <c r="J504" s="1"/>
      <c r="K504" s="1"/>
      <c r="L504" s="1"/>
      <c r="N504"/>
    </row>
    <row r="505" spans="1:14">
      <c r="A505" s="56"/>
      <c r="B505" s="1"/>
      <c r="C505" s="1"/>
      <c r="D505" s="76"/>
      <c r="E505" s="1"/>
      <c r="F505" s="1"/>
      <c r="G505" s="1"/>
      <c r="H505" s="1"/>
      <c r="I505" s="1"/>
      <c r="J505" s="1"/>
      <c r="K505" s="1"/>
      <c r="L505" s="1"/>
      <c r="N505"/>
    </row>
    <row r="506" spans="1:14">
      <c r="A506" s="56"/>
      <c r="B506" s="1"/>
      <c r="C506" s="1"/>
      <c r="D506" s="76"/>
      <c r="E506" s="1"/>
      <c r="F506" s="1"/>
      <c r="G506" s="1"/>
      <c r="H506" s="1"/>
      <c r="I506" s="1"/>
      <c r="J506" s="1"/>
      <c r="K506" s="1"/>
      <c r="L506" s="1"/>
      <c r="N506"/>
    </row>
    <row r="507" spans="1:14">
      <c r="A507" s="56"/>
      <c r="B507" s="1"/>
      <c r="C507" s="1"/>
      <c r="D507" s="76"/>
      <c r="E507" s="1"/>
      <c r="F507" s="1"/>
      <c r="G507" s="1"/>
      <c r="H507" s="1"/>
      <c r="I507" s="1"/>
      <c r="J507" s="1"/>
      <c r="K507" s="1"/>
      <c r="L507" s="1"/>
      <c r="N507"/>
    </row>
    <row r="508" spans="1:14">
      <c r="A508" s="56"/>
      <c r="B508" s="1"/>
      <c r="C508" s="1"/>
      <c r="D508" s="76"/>
      <c r="E508" s="1"/>
      <c r="F508" s="1"/>
      <c r="G508" s="1"/>
      <c r="H508" s="1"/>
      <c r="I508" s="1"/>
      <c r="J508" s="1"/>
      <c r="K508" s="1"/>
      <c r="L508" s="1"/>
      <c r="N508"/>
    </row>
    <row r="509" spans="1:14">
      <c r="A509" s="56"/>
      <c r="B509" s="1"/>
      <c r="C509" s="1"/>
      <c r="D509" s="76"/>
      <c r="E509" s="1"/>
      <c r="F509" s="1"/>
      <c r="G509" s="1"/>
      <c r="H509" s="1"/>
      <c r="I509" s="1"/>
      <c r="J509" s="1"/>
      <c r="K509" s="1"/>
      <c r="L509" s="1"/>
      <c r="N509"/>
    </row>
    <row r="510" spans="1:14">
      <c r="A510" s="56"/>
      <c r="B510" s="1"/>
      <c r="C510" s="1"/>
      <c r="D510" s="76"/>
      <c r="E510" s="1"/>
      <c r="F510" s="1"/>
      <c r="G510" s="1"/>
      <c r="H510" s="1"/>
      <c r="I510" s="1"/>
      <c r="J510" s="1"/>
      <c r="K510" s="1"/>
      <c r="L510" s="1"/>
      <c r="N510"/>
    </row>
    <row r="511" spans="1:14">
      <c r="A511" s="56"/>
      <c r="B511" s="1"/>
      <c r="C511" s="1"/>
      <c r="D511" s="76"/>
      <c r="E511" s="1"/>
      <c r="F511" s="1"/>
      <c r="G511" s="1"/>
      <c r="H511" s="1"/>
      <c r="I511" s="1"/>
      <c r="J511" s="1"/>
      <c r="K511" s="1"/>
      <c r="L511" s="1"/>
      <c r="N511"/>
    </row>
    <row r="512" spans="1:14">
      <c r="A512" s="56"/>
      <c r="B512" s="1"/>
      <c r="C512" s="1"/>
      <c r="D512" s="76"/>
      <c r="E512" s="1"/>
      <c r="F512" s="1"/>
      <c r="G512" s="1"/>
      <c r="H512" s="1"/>
      <c r="I512" s="1"/>
      <c r="J512" s="1"/>
      <c r="K512" s="1"/>
      <c r="L512" s="1"/>
      <c r="N512"/>
    </row>
    <row r="513" spans="1:14">
      <c r="A513" s="56"/>
      <c r="B513" s="1"/>
      <c r="C513" s="1"/>
      <c r="D513" s="76"/>
      <c r="E513" s="1"/>
      <c r="F513" s="1"/>
      <c r="G513" s="1"/>
      <c r="H513" s="1"/>
      <c r="I513" s="1"/>
      <c r="J513" s="1"/>
      <c r="K513" s="1"/>
      <c r="L513" s="1"/>
      <c r="N513"/>
    </row>
    <row r="514" spans="1:14">
      <c r="A514" s="56"/>
      <c r="B514" s="1"/>
      <c r="C514" s="1"/>
      <c r="D514" s="76"/>
      <c r="E514" s="1"/>
      <c r="F514" s="1"/>
      <c r="G514" s="1"/>
      <c r="H514" s="1"/>
      <c r="I514" s="1"/>
      <c r="J514" s="1"/>
      <c r="K514" s="1"/>
      <c r="L514" s="1"/>
      <c r="N514"/>
    </row>
    <row r="515" spans="1:14">
      <c r="A515" s="56"/>
      <c r="B515" s="1"/>
      <c r="C515" s="1"/>
      <c r="D515" s="76"/>
      <c r="E515" s="1"/>
      <c r="F515" s="1"/>
      <c r="G515" s="1"/>
      <c r="H515" s="1"/>
      <c r="I515" s="1"/>
      <c r="J515" s="1"/>
      <c r="K515" s="1"/>
      <c r="L515" s="1"/>
      <c r="N515"/>
    </row>
    <row r="516" spans="1:14">
      <c r="A516" s="56"/>
      <c r="B516" s="1"/>
      <c r="C516" s="1"/>
      <c r="D516" s="76"/>
      <c r="E516" s="1"/>
      <c r="F516" s="1"/>
      <c r="G516" s="1"/>
      <c r="H516" s="1"/>
      <c r="I516" s="1"/>
      <c r="J516" s="1"/>
      <c r="K516" s="1"/>
      <c r="L516" s="1"/>
      <c r="N516"/>
    </row>
    <row r="517" spans="1:14">
      <c r="A517" s="56"/>
      <c r="B517" s="1"/>
      <c r="C517" s="1"/>
      <c r="D517" s="76"/>
      <c r="E517" s="1"/>
      <c r="F517" s="1"/>
      <c r="G517" s="1"/>
      <c r="H517" s="1"/>
      <c r="I517" s="1"/>
      <c r="J517" s="1"/>
      <c r="K517" s="1"/>
      <c r="L517" s="1"/>
      <c r="N517"/>
    </row>
    <row r="518" spans="1:14">
      <c r="A518" s="56"/>
      <c r="B518" s="1"/>
      <c r="C518" s="1"/>
      <c r="D518" s="76"/>
      <c r="E518" s="1"/>
      <c r="F518" s="1"/>
      <c r="G518" s="1"/>
      <c r="H518" s="1"/>
      <c r="I518" s="1"/>
      <c r="J518" s="1"/>
      <c r="K518" s="1"/>
      <c r="L518" s="1"/>
      <c r="N518"/>
    </row>
    <row r="519" spans="1:14">
      <c r="A519" s="56"/>
      <c r="B519" s="1"/>
      <c r="C519" s="1"/>
      <c r="D519" s="76"/>
      <c r="E519" s="1"/>
      <c r="F519" s="1"/>
      <c r="G519" s="1"/>
      <c r="H519" s="1"/>
      <c r="I519" s="1"/>
      <c r="J519" s="1"/>
      <c r="K519" s="1"/>
      <c r="L519" s="1"/>
      <c r="N519"/>
    </row>
    <row r="520" spans="1:14">
      <c r="A520" s="56"/>
      <c r="B520" s="1"/>
      <c r="C520" s="1"/>
      <c r="D520" s="76"/>
      <c r="E520" s="1"/>
      <c r="F520" s="1"/>
      <c r="G520" s="1"/>
      <c r="H520" s="1"/>
      <c r="I520" s="1"/>
      <c r="J520" s="1"/>
      <c r="K520" s="1"/>
      <c r="L520" s="1"/>
      <c r="N520"/>
    </row>
    <row r="521" spans="1:14">
      <c r="A521" s="56"/>
      <c r="B521" s="1"/>
      <c r="C521" s="1"/>
      <c r="D521" s="76"/>
      <c r="E521" s="1"/>
      <c r="F521" s="1"/>
      <c r="G521" s="1"/>
      <c r="H521" s="1"/>
      <c r="I521" s="1"/>
      <c r="J521" s="1"/>
      <c r="K521" s="1"/>
      <c r="L521" s="1"/>
      <c r="N521"/>
    </row>
    <row r="522" spans="1:14">
      <c r="A522" s="56"/>
      <c r="B522" s="1"/>
      <c r="C522" s="1"/>
      <c r="D522" s="76"/>
      <c r="E522" s="1"/>
      <c r="F522" s="1"/>
      <c r="G522" s="1"/>
      <c r="H522" s="1"/>
      <c r="I522" s="1"/>
      <c r="J522" s="1"/>
      <c r="K522" s="1"/>
      <c r="L522" s="1"/>
      <c r="N522"/>
    </row>
    <row r="523" spans="1:14">
      <c r="A523" s="56"/>
      <c r="B523" s="1"/>
      <c r="C523" s="1"/>
      <c r="D523" s="76"/>
      <c r="E523" s="1"/>
      <c r="F523" s="1"/>
      <c r="G523" s="1"/>
      <c r="H523" s="1"/>
      <c r="I523" s="1"/>
      <c r="J523" s="1"/>
      <c r="K523" s="1"/>
      <c r="L523" s="1"/>
      <c r="N523"/>
    </row>
    <row r="524" spans="1:14">
      <c r="A524" s="56"/>
      <c r="B524" s="1"/>
      <c r="C524" s="1"/>
      <c r="D524" s="76"/>
      <c r="E524" s="1"/>
      <c r="F524" s="1"/>
      <c r="G524" s="1"/>
      <c r="H524" s="1"/>
      <c r="I524" s="1"/>
      <c r="J524" s="1"/>
      <c r="K524" s="1"/>
      <c r="L524" s="1"/>
      <c r="N524"/>
    </row>
    <row r="525" spans="1:14">
      <c r="A525" s="56"/>
      <c r="B525" s="1"/>
      <c r="C525" s="1"/>
      <c r="D525" s="76"/>
      <c r="E525" s="1"/>
      <c r="F525" s="1"/>
      <c r="G525" s="1"/>
      <c r="H525" s="1"/>
      <c r="I525" s="1"/>
      <c r="J525" s="1"/>
      <c r="K525" s="1"/>
      <c r="L525" s="1"/>
      <c r="N525"/>
    </row>
    <row r="526" spans="1:14">
      <c r="A526" s="56"/>
      <c r="B526" s="1"/>
      <c r="C526" s="1"/>
      <c r="D526" s="76"/>
      <c r="E526" s="1"/>
      <c r="F526" s="1"/>
      <c r="G526" s="1"/>
      <c r="H526" s="1"/>
      <c r="I526" s="1"/>
      <c r="J526" s="1"/>
      <c r="K526" s="1"/>
      <c r="L526" s="1"/>
      <c r="N526"/>
    </row>
  </sheetData>
  <mergeCells count="36">
    <mergeCell ref="A6:L6"/>
    <mergeCell ref="H3:H4"/>
    <mergeCell ref="I3:I4"/>
    <mergeCell ref="J3:J4"/>
    <mergeCell ref="K3:K4"/>
    <mergeCell ref="J1:L1"/>
    <mergeCell ref="A2:L2"/>
    <mergeCell ref="A3:A4"/>
    <mergeCell ref="B3:B4"/>
    <mergeCell ref="C3:C4"/>
    <mergeCell ref="D3:E3"/>
    <mergeCell ref="F3:F4"/>
    <mergeCell ref="G3:G4"/>
    <mergeCell ref="L3:L4"/>
    <mergeCell ref="M24:M26"/>
    <mergeCell ref="A35:L35"/>
    <mergeCell ref="A7:L7"/>
    <mergeCell ref="M46:P46"/>
    <mergeCell ref="A23:L23"/>
    <mergeCell ref="N24:O24"/>
    <mergeCell ref="N25:O25"/>
    <mergeCell ref="A10:L10"/>
    <mergeCell ref="A14:L14"/>
    <mergeCell ref="A22:L22"/>
    <mergeCell ref="M8:N8"/>
    <mergeCell ref="N16:O16"/>
    <mergeCell ref="A50:L50"/>
    <mergeCell ref="A11:L11"/>
    <mergeCell ref="A28:L28"/>
    <mergeCell ref="A31:L31"/>
    <mergeCell ref="A32:L32"/>
    <mergeCell ref="A45:L45"/>
    <mergeCell ref="A15:L15"/>
    <mergeCell ref="A18:L18"/>
    <mergeCell ref="A44:L44"/>
    <mergeCell ref="A48:L48"/>
  </mergeCells>
  <phoneticPr fontId="4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J30"/>
  <sheetViews>
    <sheetView view="pageBreakPreview" zoomScale="60" zoomScaleNormal="80" workbookViewId="0">
      <selection activeCell="O25" sqref="O25"/>
    </sheetView>
  </sheetViews>
  <sheetFormatPr defaultRowHeight="15"/>
  <cols>
    <col min="1" max="1" width="5.85546875" customWidth="1"/>
    <col min="2" max="2" width="19.5703125" customWidth="1"/>
    <col min="3" max="3" width="26.28515625" customWidth="1"/>
    <col min="4" max="4" width="12.5703125" customWidth="1"/>
    <col min="5" max="5" width="13.140625" customWidth="1"/>
    <col min="6" max="6" width="27.140625" customWidth="1"/>
    <col min="7" max="7" width="16.42578125" customWidth="1"/>
    <col min="8" max="8" width="19.5703125" customWidth="1"/>
    <col min="9" max="10" width="9.140625" style="47"/>
  </cols>
  <sheetData>
    <row r="1" spans="1:8" ht="64.5" customHeight="1">
      <c r="A1" s="574" t="s">
        <v>1</v>
      </c>
      <c r="B1" s="574"/>
      <c r="C1" s="574"/>
      <c r="D1" s="574"/>
      <c r="E1" s="574"/>
      <c r="F1" s="574"/>
      <c r="G1" s="574"/>
      <c r="H1" s="574"/>
    </row>
    <row r="2" spans="1:8" ht="83.25" customHeight="1">
      <c r="A2" s="8" t="s">
        <v>723</v>
      </c>
      <c r="B2" s="8" t="s">
        <v>736</v>
      </c>
      <c r="C2" s="8" t="s">
        <v>737</v>
      </c>
      <c r="D2" s="8" t="s">
        <v>738</v>
      </c>
      <c r="E2" s="8" t="s">
        <v>742</v>
      </c>
      <c r="F2" s="8" t="s">
        <v>739</v>
      </c>
      <c r="G2" s="8" t="s">
        <v>740</v>
      </c>
      <c r="H2" s="8" t="s">
        <v>741</v>
      </c>
    </row>
    <row r="3" spans="1:8" ht="15.7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ht="44.25" customHeight="1">
      <c r="A4" s="11">
        <v>1</v>
      </c>
      <c r="B4" s="8" t="s">
        <v>733</v>
      </c>
      <c r="C4" s="8" t="s">
        <v>450</v>
      </c>
      <c r="D4" s="8">
        <v>257.10000000000002</v>
      </c>
      <c r="E4" s="8">
        <v>20.399999999999999</v>
      </c>
      <c r="F4" s="8" t="s">
        <v>437</v>
      </c>
      <c r="G4" s="8" t="s">
        <v>438</v>
      </c>
      <c r="H4" s="8" t="s">
        <v>439</v>
      </c>
    </row>
    <row r="5" spans="1:8" ht="44.25" customHeight="1">
      <c r="A5" s="11">
        <v>2</v>
      </c>
      <c r="B5" s="8" t="s">
        <v>440</v>
      </c>
      <c r="C5" s="8" t="s">
        <v>449</v>
      </c>
      <c r="D5" s="8"/>
      <c r="E5" s="8">
        <v>11.4</v>
      </c>
      <c r="F5" s="44" t="s">
        <v>441</v>
      </c>
      <c r="G5" s="8" t="s">
        <v>438</v>
      </c>
      <c r="H5" s="8" t="s">
        <v>439</v>
      </c>
    </row>
    <row r="6" spans="1:8" ht="78.75">
      <c r="A6" s="8">
        <v>3</v>
      </c>
      <c r="B6" s="8" t="s">
        <v>732</v>
      </c>
      <c r="C6" s="8" t="s">
        <v>448</v>
      </c>
      <c r="D6" s="8">
        <v>473.6</v>
      </c>
      <c r="E6" s="8">
        <v>29.6</v>
      </c>
      <c r="F6" s="8" t="s">
        <v>442</v>
      </c>
      <c r="G6" s="8" t="s">
        <v>438</v>
      </c>
      <c r="H6" s="8" t="s">
        <v>439</v>
      </c>
    </row>
    <row r="7" spans="1:8" ht="47.25">
      <c r="A7" s="8">
        <v>4</v>
      </c>
      <c r="B7" s="8" t="s">
        <v>733</v>
      </c>
      <c r="C7" s="8" t="s">
        <v>447</v>
      </c>
      <c r="D7" s="8">
        <v>5643.8</v>
      </c>
      <c r="E7" s="8">
        <v>36.6</v>
      </c>
      <c r="F7" s="8" t="s">
        <v>444</v>
      </c>
      <c r="G7" s="8" t="s">
        <v>745</v>
      </c>
      <c r="H7" s="8" t="s">
        <v>439</v>
      </c>
    </row>
    <row r="8" spans="1:8" ht="94.5">
      <c r="A8" s="8">
        <v>5</v>
      </c>
      <c r="B8" s="8" t="s">
        <v>733</v>
      </c>
      <c r="C8" s="8" t="s">
        <v>446</v>
      </c>
      <c r="D8" s="8">
        <v>620.20000000000005</v>
      </c>
      <c r="E8" s="8">
        <v>34</v>
      </c>
      <c r="F8" s="44" t="s">
        <v>445</v>
      </c>
      <c r="G8" s="8" t="s">
        <v>438</v>
      </c>
      <c r="H8" s="8" t="s">
        <v>439</v>
      </c>
    </row>
    <row r="9" spans="1:8" ht="42" customHeight="1">
      <c r="A9" s="8">
        <v>6</v>
      </c>
      <c r="B9" s="8" t="s">
        <v>732</v>
      </c>
      <c r="C9" s="8" t="s">
        <v>443</v>
      </c>
      <c r="D9" s="8">
        <v>5183</v>
      </c>
      <c r="E9" s="8">
        <v>103</v>
      </c>
      <c r="F9" s="8" t="s">
        <v>451</v>
      </c>
      <c r="G9" s="8" t="s">
        <v>438</v>
      </c>
      <c r="H9" s="8" t="s">
        <v>452</v>
      </c>
    </row>
    <row r="10" spans="1:8" ht="42" customHeight="1">
      <c r="A10" s="8">
        <v>7</v>
      </c>
      <c r="B10" s="8" t="s">
        <v>732</v>
      </c>
      <c r="C10" s="8" t="s">
        <v>453</v>
      </c>
      <c r="D10" s="8"/>
      <c r="E10" s="44">
        <v>19.399999999999999</v>
      </c>
      <c r="F10" s="8" t="s">
        <v>7</v>
      </c>
      <c r="G10" s="8" t="s">
        <v>438</v>
      </c>
      <c r="H10" s="8" t="s">
        <v>439</v>
      </c>
    </row>
    <row r="11" spans="1:8" ht="42" customHeight="1">
      <c r="A11" s="8">
        <v>8</v>
      </c>
      <c r="B11" s="8" t="s">
        <v>732</v>
      </c>
      <c r="C11" s="8" t="s">
        <v>453</v>
      </c>
      <c r="D11" s="8"/>
      <c r="E11" s="44">
        <v>19.399999999999999</v>
      </c>
      <c r="F11" s="8" t="s">
        <v>8</v>
      </c>
      <c r="G11" s="8" t="s">
        <v>438</v>
      </c>
      <c r="H11" s="8" t="s">
        <v>439</v>
      </c>
    </row>
    <row r="12" spans="1:8" ht="37.5" customHeight="1">
      <c r="A12" s="8">
        <v>9</v>
      </c>
      <c r="B12" s="8" t="s">
        <v>732</v>
      </c>
      <c r="C12" s="8" t="s">
        <v>453</v>
      </c>
      <c r="D12" s="8"/>
      <c r="E12" s="44">
        <v>19.399999999999999</v>
      </c>
      <c r="F12" s="8" t="s">
        <v>9</v>
      </c>
      <c r="G12" s="8" t="s">
        <v>438</v>
      </c>
      <c r="H12" s="8" t="s">
        <v>439</v>
      </c>
    </row>
    <row r="13" spans="1:8" ht="37.5" customHeight="1">
      <c r="A13" s="8">
        <v>10</v>
      </c>
      <c r="B13" s="8" t="s">
        <v>732</v>
      </c>
      <c r="C13" s="8" t="s">
        <v>453</v>
      </c>
      <c r="D13" s="8"/>
      <c r="E13" s="8">
        <v>13.2</v>
      </c>
      <c r="F13" s="8" t="s">
        <v>25</v>
      </c>
      <c r="G13" s="8" t="s">
        <v>438</v>
      </c>
      <c r="H13" s="8" t="s">
        <v>439</v>
      </c>
    </row>
    <row r="14" spans="1:8" ht="37.5" customHeight="1">
      <c r="A14" s="8">
        <v>11</v>
      </c>
      <c r="B14" s="8" t="s">
        <v>732</v>
      </c>
      <c r="C14" s="8" t="s">
        <v>453</v>
      </c>
      <c r="D14" s="8"/>
      <c r="E14" s="8">
        <v>13.2</v>
      </c>
      <c r="F14" s="8" t="s">
        <v>24</v>
      </c>
      <c r="G14" s="8" t="s">
        <v>438</v>
      </c>
      <c r="H14" s="8" t="s">
        <v>439</v>
      </c>
    </row>
    <row r="15" spans="1:8" ht="46.5" customHeight="1">
      <c r="A15" s="8">
        <v>12</v>
      </c>
      <c r="B15" s="8" t="s">
        <v>733</v>
      </c>
      <c r="C15" s="8" t="s">
        <v>458</v>
      </c>
      <c r="D15" s="8">
        <v>14.6</v>
      </c>
      <c r="E15" s="8">
        <v>18.100000000000001</v>
      </c>
      <c r="F15" s="8" t="s">
        <v>454</v>
      </c>
      <c r="G15" s="8" t="s">
        <v>455</v>
      </c>
      <c r="H15" s="8" t="s">
        <v>439</v>
      </c>
    </row>
    <row r="16" spans="1:8" ht="46.5" customHeight="1">
      <c r="A16" s="8">
        <v>13</v>
      </c>
      <c r="B16" s="8" t="s">
        <v>733</v>
      </c>
      <c r="C16" s="8" t="s">
        <v>457</v>
      </c>
      <c r="D16" s="8">
        <v>2406</v>
      </c>
      <c r="E16" s="8">
        <v>41.44</v>
      </c>
      <c r="F16" s="8" t="s">
        <v>456</v>
      </c>
      <c r="G16" s="8" t="s">
        <v>455</v>
      </c>
      <c r="H16" s="8" t="s">
        <v>439</v>
      </c>
    </row>
    <row r="17" spans="1:10" ht="63.75" customHeight="1">
      <c r="A17" s="8">
        <v>14</v>
      </c>
      <c r="B17" s="8" t="s">
        <v>732</v>
      </c>
      <c r="C17" s="8" t="s">
        <v>463</v>
      </c>
      <c r="D17" s="8">
        <v>7.2</v>
      </c>
      <c r="E17" s="8">
        <v>26.3</v>
      </c>
      <c r="F17" s="8" t="s">
        <v>459</v>
      </c>
      <c r="G17" s="8" t="s">
        <v>438</v>
      </c>
      <c r="H17" s="8" t="s">
        <v>439</v>
      </c>
    </row>
    <row r="18" spans="1:10" ht="48" customHeight="1">
      <c r="A18" s="8">
        <v>15</v>
      </c>
      <c r="B18" s="8" t="s">
        <v>460</v>
      </c>
      <c r="C18" s="8" t="s">
        <v>749</v>
      </c>
      <c r="D18" s="50">
        <v>2295.3000000000002</v>
      </c>
      <c r="E18" s="8" t="s">
        <v>695</v>
      </c>
      <c r="F18" s="8" t="s">
        <v>461</v>
      </c>
      <c r="G18" s="8" t="s">
        <v>462</v>
      </c>
      <c r="H18" s="8" t="s">
        <v>439</v>
      </c>
    </row>
    <row r="19" spans="1:10" ht="48" customHeight="1">
      <c r="A19" s="8">
        <v>16</v>
      </c>
      <c r="B19" s="8" t="s">
        <v>733</v>
      </c>
      <c r="C19" s="8" t="s">
        <v>453</v>
      </c>
      <c r="D19" s="8">
        <v>473.6</v>
      </c>
      <c r="E19" s="8">
        <v>12</v>
      </c>
      <c r="F19" s="8" t="s">
        <v>469</v>
      </c>
      <c r="G19" s="8" t="s">
        <v>438</v>
      </c>
      <c r="H19" s="8" t="s">
        <v>452</v>
      </c>
    </row>
    <row r="20" spans="1:10" ht="48" customHeight="1">
      <c r="A20" s="8">
        <v>17</v>
      </c>
      <c r="B20" s="8" t="s">
        <v>733</v>
      </c>
      <c r="C20" s="8" t="s">
        <v>465</v>
      </c>
      <c r="D20" s="44"/>
      <c r="E20" s="8">
        <v>38</v>
      </c>
      <c r="F20" s="8" t="s">
        <v>464</v>
      </c>
      <c r="G20" s="8" t="s">
        <v>438</v>
      </c>
      <c r="H20" s="8" t="s">
        <v>439</v>
      </c>
    </row>
    <row r="21" spans="1:10" ht="48" customHeight="1">
      <c r="A21" s="8">
        <v>18</v>
      </c>
      <c r="B21" s="8" t="s">
        <v>468</v>
      </c>
      <c r="C21" s="8" t="s">
        <v>443</v>
      </c>
      <c r="D21" s="44"/>
      <c r="E21" s="8">
        <v>1</v>
      </c>
      <c r="F21" s="8" t="s">
        <v>466</v>
      </c>
      <c r="G21" s="8" t="s">
        <v>467</v>
      </c>
      <c r="H21" s="8" t="s">
        <v>439</v>
      </c>
    </row>
    <row r="22" spans="1:10" ht="48" customHeight="1">
      <c r="A22" s="8">
        <v>19</v>
      </c>
      <c r="B22" s="8" t="s">
        <v>733</v>
      </c>
      <c r="C22" s="8" t="s">
        <v>479</v>
      </c>
      <c r="D22" s="8">
        <v>1324.4</v>
      </c>
      <c r="E22" s="8">
        <v>21.8</v>
      </c>
      <c r="F22" s="44" t="s">
        <v>887</v>
      </c>
      <c r="G22" s="8" t="s">
        <v>480</v>
      </c>
      <c r="H22" s="8" t="s">
        <v>439</v>
      </c>
    </row>
    <row r="23" spans="1:10" ht="31.5">
      <c r="A23" s="8">
        <v>20</v>
      </c>
      <c r="B23" s="8" t="s">
        <v>733</v>
      </c>
      <c r="C23" s="8" t="s">
        <v>12</v>
      </c>
      <c r="D23" s="169"/>
      <c r="E23" s="169">
        <v>17.3</v>
      </c>
      <c r="F23" s="261" t="s">
        <v>10</v>
      </c>
      <c r="G23" s="8" t="s">
        <v>438</v>
      </c>
      <c r="H23" s="8" t="s">
        <v>439</v>
      </c>
    </row>
    <row r="24" spans="1:10" ht="31.5">
      <c r="A24" s="8">
        <v>21</v>
      </c>
      <c r="B24" s="8" t="s">
        <v>733</v>
      </c>
      <c r="C24" s="8" t="s">
        <v>12</v>
      </c>
      <c r="D24" s="169"/>
      <c r="E24" s="169">
        <v>30.2</v>
      </c>
      <c r="F24" s="261" t="s">
        <v>13</v>
      </c>
      <c r="G24" s="8" t="s">
        <v>438</v>
      </c>
      <c r="H24" s="8" t="s">
        <v>439</v>
      </c>
    </row>
    <row r="25" spans="1:10" ht="78.75">
      <c r="A25" s="8">
        <v>22</v>
      </c>
      <c r="B25" s="8" t="s">
        <v>468</v>
      </c>
      <c r="C25" s="8" t="s">
        <v>465</v>
      </c>
      <c r="D25" s="169"/>
      <c r="E25" s="169">
        <v>1</v>
      </c>
      <c r="F25" s="261" t="s">
        <v>14</v>
      </c>
      <c r="G25" s="261" t="s">
        <v>11</v>
      </c>
      <c r="H25" s="8" t="s">
        <v>439</v>
      </c>
    </row>
    <row r="26" spans="1:10" s="19" customFormat="1" ht="31.5">
      <c r="A26" s="8">
        <v>23</v>
      </c>
      <c r="B26" s="8" t="s">
        <v>468</v>
      </c>
      <c r="C26" s="8" t="s">
        <v>17</v>
      </c>
      <c r="D26" s="4"/>
      <c r="E26" s="169">
        <v>1</v>
      </c>
      <c r="F26" s="261" t="s">
        <v>15</v>
      </c>
      <c r="G26" s="261" t="s">
        <v>16</v>
      </c>
      <c r="H26" s="8" t="s">
        <v>439</v>
      </c>
      <c r="I26" s="168"/>
      <c r="J26" s="168"/>
    </row>
    <row r="27" spans="1:10" ht="31.5">
      <c r="A27" s="8">
        <v>24</v>
      </c>
      <c r="B27" s="8" t="s">
        <v>468</v>
      </c>
      <c r="C27" s="8" t="s">
        <v>18</v>
      </c>
      <c r="D27" s="4"/>
      <c r="E27" s="169">
        <v>1</v>
      </c>
      <c r="F27" s="261" t="s">
        <v>15</v>
      </c>
      <c r="G27" s="261" t="s">
        <v>16</v>
      </c>
      <c r="H27" s="8" t="s">
        <v>439</v>
      </c>
    </row>
    <row r="28" spans="1:10" ht="31.5">
      <c r="A28" s="8">
        <v>25</v>
      </c>
      <c r="B28" s="8" t="s">
        <v>468</v>
      </c>
      <c r="C28" s="8" t="s">
        <v>18</v>
      </c>
      <c r="D28" s="4"/>
      <c r="E28" s="169">
        <v>1</v>
      </c>
      <c r="F28" s="261" t="s">
        <v>15</v>
      </c>
      <c r="G28" s="261" t="s">
        <v>16</v>
      </c>
      <c r="H28" s="8" t="s">
        <v>439</v>
      </c>
    </row>
    <row r="29" spans="1:10" s="76" customFormat="1" ht="31.5">
      <c r="A29" s="169">
        <v>26</v>
      </c>
      <c r="B29" s="169" t="s">
        <v>564</v>
      </c>
      <c r="C29" s="8" t="s">
        <v>20</v>
      </c>
      <c r="D29" s="169"/>
      <c r="E29" s="169">
        <v>209.9</v>
      </c>
      <c r="F29" s="261" t="s">
        <v>19</v>
      </c>
      <c r="G29" s="169" t="s">
        <v>21</v>
      </c>
      <c r="H29" s="8" t="s">
        <v>452</v>
      </c>
      <c r="I29" s="267"/>
      <c r="J29" s="267"/>
    </row>
    <row r="30" spans="1:10" ht="31.5">
      <c r="A30" s="261">
        <v>27</v>
      </c>
      <c r="B30" s="8" t="s">
        <v>733</v>
      </c>
      <c r="C30" s="8" t="s">
        <v>22</v>
      </c>
      <c r="D30" s="11"/>
      <c r="E30" s="11">
        <v>15.6</v>
      </c>
      <c r="F30" s="11" t="s">
        <v>23</v>
      </c>
      <c r="G30" s="11" t="s">
        <v>23</v>
      </c>
      <c r="H30" s="8" t="s">
        <v>439</v>
      </c>
    </row>
  </sheetData>
  <mergeCells count="1">
    <mergeCell ref="A1:H1"/>
  </mergeCells>
  <phoneticPr fontId="45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95"/>
  <sheetViews>
    <sheetView topLeftCell="A10" zoomScale="80" zoomScaleNormal="80" workbookViewId="0">
      <selection activeCell="C202" sqref="C202"/>
    </sheetView>
  </sheetViews>
  <sheetFormatPr defaultRowHeight="15"/>
  <cols>
    <col min="1" max="1" width="7.7109375" style="498" customWidth="1"/>
    <col min="2" max="2" width="36.28515625" style="498" customWidth="1"/>
    <col min="3" max="3" width="13.85546875" style="498" customWidth="1"/>
    <col min="4" max="4" width="19.42578125" style="499" customWidth="1"/>
    <col min="5" max="5" width="22.28515625" style="498" customWidth="1"/>
    <col min="6" max="6" width="19.7109375" style="498" customWidth="1"/>
    <col min="7" max="7" width="16.42578125" style="677" customWidth="1"/>
    <col min="8" max="8" width="16.5703125" style="498" customWidth="1"/>
    <col min="9" max="9" width="15.28515625" style="498" customWidth="1"/>
    <col min="10" max="10" width="13.140625" customWidth="1"/>
  </cols>
  <sheetData>
    <row r="1" spans="1:9" ht="15" customHeight="1">
      <c r="A1" s="550" t="s">
        <v>2200</v>
      </c>
      <c r="B1" s="551"/>
      <c r="C1" s="551"/>
      <c r="D1" s="551"/>
      <c r="E1" s="551"/>
      <c r="F1" s="551"/>
      <c r="G1" s="551"/>
      <c r="H1" s="551"/>
      <c r="I1" s="551"/>
    </row>
    <row r="2" spans="1:9" ht="15" customHeight="1">
      <c r="A2" s="551"/>
      <c r="B2" s="551"/>
      <c r="C2" s="551"/>
      <c r="D2" s="551"/>
      <c r="E2" s="551"/>
      <c r="F2" s="551"/>
      <c r="G2" s="551"/>
      <c r="H2" s="551"/>
      <c r="I2" s="551"/>
    </row>
    <row r="3" spans="1:9" ht="15" customHeight="1">
      <c r="A3" s="552"/>
      <c r="B3" s="552"/>
      <c r="C3" s="552"/>
      <c r="D3" s="552"/>
      <c r="E3" s="552"/>
      <c r="F3" s="552"/>
      <c r="G3" s="552"/>
      <c r="H3" s="552"/>
      <c r="I3" s="552"/>
    </row>
    <row r="4" spans="1:9">
      <c r="A4" s="549" t="s">
        <v>680</v>
      </c>
      <c r="B4" s="549" t="s">
        <v>2067</v>
      </c>
      <c r="C4" s="549" t="s">
        <v>2068</v>
      </c>
      <c r="D4" s="553" t="s">
        <v>2069</v>
      </c>
      <c r="E4" s="549" t="s">
        <v>691</v>
      </c>
      <c r="F4" s="549" t="s">
        <v>2070</v>
      </c>
      <c r="G4" s="663" t="s">
        <v>28</v>
      </c>
      <c r="H4" s="549" t="s">
        <v>2071</v>
      </c>
      <c r="I4" s="549" t="s">
        <v>2072</v>
      </c>
    </row>
    <row r="5" spans="1:9" ht="26.25" customHeight="1">
      <c r="A5" s="549"/>
      <c r="B5" s="549"/>
      <c r="C5" s="549"/>
      <c r="D5" s="554"/>
      <c r="E5" s="549"/>
      <c r="F5" s="549"/>
      <c r="G5" s="663"/>
      <c r="H5" s="549"/>
      <c r="I5" s="549"/>
    </row>
    <row r="6" spans="1:9">
      <c r="A6" s="501">
        <v>1</v>
      </c>
      <c r="B6" s="501">
        <v>2</v>
      </c>
      <c r="C6" s="501">
        <v>3</v>
      </c>
      <c r="D6" s="502">
        <v>4</v>
      </c>
      <c r="E6" s="501">
        <v>6</v>
      </c>
      <c r="F6" s="501">
        <v>7</v>
      </c>
      <c r="G6" s="664">
        <v>8</v>
      </c>
      <c r="H6" s="501">
        <v>9</v>
      </c>
      <c r="I6" s="525">
        <v>10</v>
      </c>
    </row>
    <row r="7" spans="1:9" s="647" customFormat="1" ht="36.75">
      <c r="A7" s="501">
        <v>1</v>
      </c>
      <c r="B7" s="503" t="s">
        <v>2077</v>
      </c>
      <c r="C7" s="504" t="s">
        <v>2073</v>
      </c>
      <c r="D7" s="644">
        <v>3238</v>
      </c>
      <c r="E7" s="525" t="s">
        <v>1401</v>
      </c>
      <c r="F7" s="645" t="s">
        <v>2078</v>
      </c>
      <c r="G7" s="665">
        <v>5399.68</v>
      </c>
      <c r="H7" s="525" t="s">
        <v>2079</v>
      </c>
      <c r="I7" s="525" t="s">
        <v>744</v>
      </c>
    </row>
    <row r="8" spans="1:9" s="647" customFormat="1" ht="48.75">
      <c r="A8" s="501">
        <f>A7+1</f>
        <v>2</v>
      </c>
      <c r="B8" s="503" t="s">
        <v>2080</v>
      </c>
      <c r="C8" s="504" t="s">
        <v>2073</v>
      </c>
      <c r="D8" s="505">
        <v>838</v>
      </c>
      <c r="E8" s="525" t="s">
        <v>1400</v>
      </c>
      <c r="F8" s="506" t="s">
        <v>2081</v>
      </c>
      <c r="G8" s="666">
        <v>1058.70406</v>
      </c>
      <c r="H8" s="525" t="s">
        <v>2079</v>
      </c>
      <c r="I8" s="525" t="s">
        <v>744</v>
      </c>
    </row>
    <row r="9" spans="1:9" s="647" customFormat="1" ht="36">
      <c r="A9" s="501">
        <f>A8+1</f>
        <v>3</v>
      </c>
      <c r="B9" s="503" t="s">
        <v>983</v>
      </c>
      <c r="C9" s="526" t="s">
        <v>2073</v>
      </c>
      <c r="D9" s="648">
        <v>14483</v>
      </c>
      <c r="E9" s="525" t="s">
        <v>984</v>
      </c>
      <c r="F9" s="501" t="s">
        <v>2082</v>
      </c>
      <c r="G9" s="667">
        <v>2487.4549999999999</v>
      </c>
      <c r="H9" s="649" t="s">
        <v>2076</v>
      </c>
      <c r="I9" s="525" t="s">
        <v>744</v>
      </c>
    </row>
    <row r="10" spans="1:9" s="647" customFormat="1" ht="36">
      <c r="A10" s="501">
        <f t="shared" ref="A10:A50" si="0">A9+1</f>
        <v>4</v>
      </c>
      <c r="B10" s="503" t="s">
        <v>2083</v>
      </c>
      <c r="C10" s="504" t="s">
        <v>2073</v>
      </c>
      <c r="D10" s="650">
        <v>9165</v>
      </c>
      <c r="E10" s="507" t="s">
        <v>1319</v>
      </c>
      <c r="F10" s="525" t="s">
        <v>2082</v>
      </c>
      <c r="G10" s="666">
        <v>10791.8</v>
      </c>
      <c r="H10" s="649" t="s">
        <v>2076</v>
      </c>
      <c r="I10" s="525" t="s">
        <v>744</v>
      </c>
    </row>
    <row r="11" spans="1:9" s="647" customFormat="1" ht="36">
      <c r="A11" s="501">
        <f t="shared" si="0"/>
        <v>5</v>
      </c>
      <c r="B11" s="503" t="s">
        <v>2084</v>
      </c>
      <c r="C11" s="504" t="s">
        <v>2073</v>
      </c>
      <c r="D11" s="651">
        <v>12997</v>
      </c>
      <c r="E11" s="501" t="s">
        <v>677</v>
      </c>
      <c r="F11" s="525" t="s">
        <v>2082</v>
      </c>
      <c r="G11" s="666">
        <v>13314.39</v>
      </c>
      <c r="H11" s="649" t="s">
        <v>2076</v>
      </c>
      <c r="I11" s="525" t="s">
        <v>744</v>
      </c>
    </row>
    <row r="12" spans="1:9" s="647" customFormat="1" ht="84.75">
      <c r="A12" s="501">
        <f t="shared" si="0"/>
        <v>6</v>
      </c>
      <c r="B12" s="503" t="s">
        <v>2085</v>
      </c>
      <c r="C12" s="504" t="s">
        <v>2073</v>
      </c>
      <c r="D12" s="652">
        <v>1147</v>
      </c>
      <c r="E12" s="653" t="s">
        <v>1409</v>
      </c>
      <c r="F12" s="508" t="s">
        <v>2086</v>
      </c>
      <c r="G12" s="668">
        <v>333.9</v>
      </c>
      <c r="H12" s="649" t="s">
        <v>2076</v>
      </c>
      <c r="I12" s="525" t="s">
        <v>744</v>
      </c>
    </row>
    <row r="13" spans="1:9" s="647" customFormat="1" ht="48">
      <c r="A13" s="501">
        <f t="shared" si="0"/>
        <v>7</v>
      </c>
      <c r="B13" s="503" t="s">
        <v>2087</v>
      </c>
      <c r="C13" s="504" t="s">
        <v>2073</v>
      </c>
      <c r="D13" s="651">
        <v>3217</v>
      </c>
      <c r="E13" s="525" t="s">
        <v>384</v>
      </c>
      <c r="F13" s="498" t="s">
        <v>2088</v>
      </c>
      <c r="G13" s="666">
        <v>963.6</v>
      </c>
      <c r="H13" s="649" t="s">
        <v>2076</v>
      </c>
      <c r="I13" s="525" t="s">
        <v>744</v>
      </c>
    </row>
    <row r="14" spans="1:9" s="647" customFormat="1" ht="36">
      <c r="A14" s="501">
        <f t="shared" si="0"/>
        <v>8</v>
      </c>
      <c r="B14" s="503" t="s">
        <v>2089</v>
      </c>
      <c r="C14" s="504" t="s">
        <v>2073</v>
      </c>
      <c r="D14" s="644">
        <v>41</v>
      </c>
      <c r="E14" s="501" t="s">
        <v>1317</v>
      </c>
      <c r="F14" s="646" t="s">
        <v>2090</v>
      </c>
      <c r="G14" s="669">
        <v>127</v>
      </c>
      <c r="H14" s="649" t="s">
        <v>2076</v>
      </c>
      <c r="I14" s="525" t="s">
        <v>744</v>
      </c>
    </row>
    <row r="15" spans="1:9" s="647" customFormat="1" ht="36">
      <c r="A15" s="501">
        <f t="shared" si="0"/>
        <v>9</v>
      </c>
      <c r="B15" s="503" t="s">
        <v>2089</v>
      </c>
      <c r="C15" s="504" t="s">
        <v>2073</v>
      </c>
      <c r="D15" s="644">
        <v>29141</v>
      </c>
      <c r="E15" s="501" t="s">
        <v>2091</v>
      </c>
      <c r="F15" s="525" t="s">
        <v>2082</v>
      </c>
      <c r="G15" s="669">
        <v>8387.4</v>
      </c>
      <c r="H15" s="649" t="s">
        <v>2076</v>
      </c>
      <c r="I15" s="525" t="s">
        <v>744</v>
      </c>
    </row>
    <row r="16" spans="1:9" s="647" customFormat="1" ht="36">
      <c r="A16" s="501">
        <f t="shared" si="0"/>
        <v>10</v>
      </c>
      <c r="B16" s="503" t="s">
        <v>2092</v>
      </c>
      <c r="C16" s="504" t="s">
        <v>2073</v>
      </c>
      <c r="D16" s="651">
        <v>20388</v>
      </c>
      <c r="E16" s="525" t="s">
        <v>355</v>
      </c>
      <c r="F16" s="525" t="s">
        <v>2082</v>
      </c>
      <c r="G16" s="666">
        <v>4630</v>
      </c>
      <c r="H16" s="649" t="s">
        <v>2076</v>
      </c>
      <c r="I16" s="525" t="s">
        <v>744</v>
      </c>
    </row>
    <row r="17" spans="1:9" s="647" customFormat="1" ht="36">
      <c r="A17" s="501">
        <f t="shared" si="0"/>
        <v>11</v>
      </c>
      <c r="B17" s="503" t="s">
        <v>2092</v>
      </c>
      <c r="C17" s="504" t="s">
        <v>2073</v>
      </c>
      <c r="D17" s="651">
        <v>8163</v>
      </c>
      <c r="E17" s="525" t="s">
        <v>1548</v>
      </c>
      <c r="F17" s="525" t="s">
        <v>2082</v>
      </c>
      <c r="G17" s="666">
        <v>2639.8</v>
      </c>
      <c r="H17" s="649" t="s">
        <v>2076</v>
      </c>
      <c r="I17" s="525" t="s">
        <v>744</v>
      </c>
    </row>
    <row r="18" spans="1:9" s="647" customFormat="1" ht="36">
      <c r="A18" s="501">
        <f t="shared" si="0"/>
        <v>12</v>
      </c>
      <c r="B18" s="654" t="s">
        <v>2093</v>
      </c>
      <c r="C18" s="504" t="s">
        <v>2073</v>
      </c>
      <c r="D18" s="648">
        <v>28388</v>
      </c>
      <c r="E18" s="501" t="s">
        <v>361</v>
      </c>
      <c r="F18" s="501" t="s">
        <v>2082</v>
      </c>
      <c r="G18" s="666">
        <v>11181.65</v>
      </c>
      <c r="H18" s="655" t="s">
        <v>2076</v>
      </c>
      <c r="I18" s="525" t="s">
        <v>744</v>
      </c>
    </row>
    <row r="19" spans="1:9" s="647" customFormat="1" ht="36">
      <c r="A19" s="501">
        <f t="shared" si="0"/>
        <v>13</v>
      </c>
      <c r="B19" s="654" t="s">
        <v>2094</v>
      </c>
      <c r="C19" s="504" t="s">
        <v>2073</v>
      </c>
      <c r="D19" s="648">
        <v>13623</v>
      </c>
      <c r="E19" s="501" t="s">
        <v>2095</v>
      </c>
      <c r="F19" s="501" t="s">
        <v>2082</v>
      </c>
      <c r="G19" s="666">
        <v>6024.6</v>
      </c>
      <c r="H19" s="649" t="s">
        <v>2076</v>
      </c>
      <c r="I19" s="525" t="s">
        <v>744</v>
      </c>
    </row>
    <row r="20" spans="1:9" s="647" customFormat="1" ht="36">
      <c r="A20" s="501">
        <f t="shared" si="0"/>
        <v>14</v>
      </c>
      <c r="B20" s="503" t="s">
        <v>2096</v>
      </c>
      <c r="C20" s="504" t="s">
        <v>2073</v>
      </c>
      <c r="D20" s="651">
        <v>9472</v>
      </c>
      <c r="E20" s="501" t="s">
        <v>267</v>
      </c>
      <c r="F20" s="525" t="s">
        <v>2082</v>
      </c>
      <c r="G20" s="666">
        <v>7649.7</v>
      </c>
      <c r="H20" s="649" t="s">
        <v>2076</v>
      </c>
      <c r="I20" s="525" t="s">
        <v>744</v>
      </c>
    </row>
    <row r="21" spans="1:9" s="647" customFormat="1" ht="36">
      <c r="A21" s="501">
        <f t="shared" si="0"/>
        <v>15</v>
      </c>
      <c r="B21" s="654" t="s">
        <v>2097</v>
      </c>
      <c r="C21" s="504" t="s">
        <v>2073</v>
      </c>
      <c r="D21" s="648">
        <v>26613</v>
      </c>
      <c r="E21" s="501" t="s">
        <v>385</v>
      </c>
      <c r="F21" s="501" t="s">
        <v>2082</v>
      </c>
      <c r="G21" s="666">
        <v>9915.2000000000007</v>
      </c>
      <c r="H21" s="655" t="s">
        <v>2076</v>
      </c>
      <c r="I21" s="525" t="s">
        <v>744</v>
      </c>
    </row>
    <row r="22" spans="1:9" s="647" customFormat="1" ht="36">
      <c r="A22" s="501">
        <f t="shared" si="0"/>
        <v>16</v>
      </c>
      <c r="B22" s="503" t="s">
        <v>2098</v>
      </c>
      <c r="C22" s="504" t="s">
        <v>2073</v>
      </c>
      <c r="D22" s="651">
        <v>26292</v>
      </c>
      <c r="E22" s="525" t="s">
        <v>1618</v>
      </c>
      <c r="F22" s="501" t="s">
        <v>2082</v>
      </c>
      <c r="G22" s="666">
        <v>7531</v>
      </c>
      <c r="H22" s="649" t="s">
        <v>2076</v>
      </c>
      <c r="I22" s="525" t="s">
        <v>744</v>
      </c>
    </row>
    <row r="23" spans="1:9" s="647" customFormat="1" ht="36">
      <c r="A23" s="501">
        <f t="shared" si="0"/>
        <v>17</v>
      </c>
      <c r="B23" s="503" t="s">
        <v>2098</v>
      </c>
      <c r="C23" s="504" t="s">
        <v>2073</v>
      </c>
      <c r="D23" s="651">
        <v>32</v>
      </c>
      <c r="E23" s="525" t="s">
        <v>1437</v>
      </c>
      <c r="F23" s="501" t="s">
        <v>2082</v>
      </c>
      <c r="G23" s="666">
        <v>6.43</v>
      </c>
      <c r="H23" s="649" t="s">
        <v>2076</v>
      </c>
      <c r="I23" s="525" t="s">
        <v>744</v>
      </c>
    </row>
    <row r="24" spans="1:9" s="647" customFormat="1" ht="36">
      <c r="A24" s="501">
        <f t="shared" si="0"/>
        <v>18</v>
      </c>
      <c r="B24" s="503" t="s">
        <v>2201</v>
      </c>
      <c r="C24" s="504" t="s">
        <v>2073</v>
      </c>
      <c r="D24" s="651">
        <v>17304</v>
      </c>
      <c r="E24" s="525" t="s">
        <v>1068</v>
      </c>
      <c r="F24" s="501" t="s">
        <v>2082</v>
      </c>
      <c r="G24" s="666">
        <v>7477.2</v>
      </c>
      <c r="H24" s="649" t="s">
        <v>2076</v>
      </c>
      <c r="I24" s="525" t="s">
        <v>744</v>
      </c>
    </row>
    <row r="25" spans="1:9" s="647" customFormat="1" ht="36">
      <c r="A25" s="501">
        <f t="shared" si="0"/>
        <v>19</v>
      </c>
      <c r="B25" s="503" t="s">
        <v>2099</v>
      </c>
      <c r="C25" s="504" t="s">
        <v>2073</v>
      </c>
      <c r="D25" s="656">
        <v>12935</v>
      </c>
      <c r="E25" s="501" t="s">
        <v>389</v>
      </c>
      <c r="F25" s="501" t="s">
        <v>2082</v>
      </c>
      <c r="G25" s="666">
        <v>4693.46</v>
      </c>
      <c r="H25" s="655" t="s">
        <v>2076</v>
      </c>
      <c r="I25" s="525" t="s">
        <v>744</v>
      </c>
    </row>
    <row r="26" spans="1:9" s="647" customFormat="1" ht="36">
      <c r="A26" s="501">
        <f t="shared" si="0"/>
        <v>20</v>
      </c>
      <c r="B26" s="503" t="s">
        <v>2100</v>
      </c>
      <c r="C26" s="504" t="s">
        <v>2073</v>
      </c>
      <c r="D26" s="656">
        <v>9085</v>
      </c>
      <c r="E26" s="525" t="s">
        <v>714</v>
      </c>
      <c r="F26" s="525" t="s">
        <v>2082</v>
      </c>
      <c r="G26" s="666">
        <v>7352.39</v>
      </c>
      <c r="H26" s="649" t="s">
        <v>2076</v>
      </c>
      <c r="I26" s="525" t="s">
        <v>744</v>
      </c>
    </row>
    <row r="27" spans="1:9" s="647" customFormat="1" ht="36">
      <c r="A27" s="501">
        <f t="shared" si="0"/>
        <v>21</v>
      </c>
      <c r="B27" s="503" t="s">
        <v>2101</v>
      </c>
      <c r="C27" s="504" t="s">
        <v>2073</v>
      </c>
      <c r="D27" s="657">
        <v>4661</v>
      </c>
      <c r="E27" s="501" t="s">
        <v>1097</v>
      </c>
      <c r="F27" s="525" t="s">
        <v>2082</v>
      </c>
      <c r="G27" s="666">
        <v>4974.08</v>
      </c>
      <c r="H27" s="649" t="s">
        <v>2076</v>
      </c>
      <c r="I27" s="525" t="s">
        <v>744</v>
      </c>
    </row>
    <row r="28" spans="1:9" s="647" customFormat="1" ht="36">
      <c r="A28" s="501">
        <f t="shared" si="0"/>
        <v>22</v>
      </c>
      <c r="B28" s="503" t="s">
        <v>2102</v>
      </c>
      <c r="C28" s="504" t="s">
        <v>2073</v>
      </c>
      <c r="D28" s="648">
        <v>7407</v>
      </c>
      <c r="E28" s="501" t="s">
        <v>297</v>
      </c>
      <c r="F28" s="525" t="s">
        <v>2082</v>
      </c>
      <c r="G28" s="666">
        <v>12073.5</v>
      </c>
      <c r="H28" s="649" t="s">
        <v>2076</v>
      </c>
      <c r="I28" s="525" t="s">
        <v>744</v>
      </c>
    </row>
    <row r="29" spans="1:9" s="647" customFormat="1" ht="36">
      <c r="A29" s="501">
        <f t="shared" si="0"/>
        <v>23</v>
      </c>
      <c r="B29" s="503" t="s">
        <v>2202</v>
      </c>
      <c r="C29" s="504" t="s">
        <v>2073</v>
      </c>
      <c r="D29" s="648">
        <v>1856</v>
      </c>
      <c r="E29" s="501" t="s">
        <v>1541</v>
      </c>
      <c r="F29" s="525" t="s">
        <v>2203</v>
      </c>
      <c r="G29" s="666">
        <v>559.24</v>
      </c>
      <c r="H29" s="649" t="s">
        <v>2076</v>
      </c>
      <c r="I29" s="525" t="s">
        <v>744</v>
      </c>
    </row>
    <row r="30" spans="1:9" s="647" customFormat="1" ht="36">
      <c r="A30" s="501">
        <f t="shared" si="0"/>
        <v>24</v>
      </c>
      <c r="B30" s="503" t="s">
        <v>2103</v>
      </c>
      <c r="C30" s="504" t="s">
        <v>2073</v>
      </c>
      <c r="D30" s="648">
        <v>9939</v>
      </c>
      <c r="E30" s="501" t="s">
        <v>369</v>
      </c>
      <c r="F30" s="525" t="s">
        <v>2104</v>
      </c>
      <c r="G30" s="666">
        <v>10294</v>
      </c>
      <c r="H30" s="649" t="s">
        <v>2076</v>
      </c>
      <c r="I30" s="525" t="s">
        <v>744</v>
      </c>
    </row>
    <row r="31" spans="1:9" s="647" customFormat="1" ht="36">
      <c r="A31" s="501">
        <f t="shared" si="0"/>
        <v>25</v>
      </c>
      <c r="B31" s="658" t="s">
        <v>257</v>
      </c>
      <c r="C31" s="504" t="s">
        <v>2073</v>
      </c>
      <c r="D31" s="648">
        <v>27101</v>
      </c>
      <c r="E31" s="501" t="s">
        <v>256</v>
      </c>
      <c r="F31" s="525" t="s">
        <v>2105</v>
      </c>
      <c r="G31" s="666">
        <v>32898.99</v>
      </c>
      <c r="H31" s="649" t="s">
        <v>2076</v>
      </c>
      <c r="I31" s="525" t="s">
        <v>744</v>
      </c>
    </row>
    <row r="32" spans="1:9" s="647" customFormat="1" ht="36">
      <c r="A32" s="501">
        <f t="shared" si="0"/>
        <v>26</v>
      </c>
      <c r="B32" s="503" t="s">
        <v>2106</v>
      </c>
      <c r="C32" s="504" t="s">
        <v>2073</v>
      </c>
      <c r="D32" s="648">
        <v>15000</v>
      </c>
      <c r="E32" s="501" t="s">
        <v>258</v>
      </c>
      <c r="F32" s="525" t="s">
        <v>2107</v>
      </c>
      <c r="G32" s="666">
        <v>14684.7</v>
      </c>
      <c r="H32" s="649" t="s">
        <v>2076</v>
      </c>
      <c r="I32" s="525" t="s">
        <v>744</v>
      </c>
    </row>
    <row r="33" spans="1:9" s="647" customFormat="1" ht="36">
      <c r="A33" s="501">
        <f t="shared" si="0"/>
        <v>27</v>
      </c>
      <c r="B33" s="503" t="s">
        <v>2108</v>
      </c>
      <c r="C33" s="504" t="s">
        <v>2073</v>
      </c>
      <c r="D33" s="651">
        <v>5834</v>
      </c>
      <c r="E33" s="525" t="s">
        <v>284</v>
      </c>
      <c r="F33" s="525" t="s">
        <v>2107</v>
      </c>
      <c r="G33" s="666">
        <v>10402.719999999999</v>
      </c>
      <c r="H33" s="649" t="s">
        <v>2076</v>
      </c>
      <c r="I33" s="525" t="s">
        <v>744</v>
      </c>
    </row>
    <row r="34" spans="1:9" s="647" customFormat="1" ht="36">
      <c r="A34" s="501">
        <f t="shared" si="0"/>
        <v>28</v>
      </c>
      <c r="B34" s="503" t="s">
        <v>2204</v>
      </c>
      <c r="C34" s="504" t="s">
        <v>2073</v>
      </c>
      <c r="D34" s="651">
        <v>1500</v>
      </c>
      <c r="E34" s="525" t="s">
        <v>1258</v>
      </c>
      <c r="F34" s="525" t="s">
        <v>2122</v>
      </c>
      <c r="G34" s="666">
        <v>438.7</v>
      </c>
      <c r="H34" s="649" t="s">
        <v>2076</v>
      </c>
      <c r="I34" s="525" t="s">
        <v>744</v>
      </c>
    </row>
    <row r="35" spans="1:9" s="647" customFormat="1" ht="36">
      <c r="A35" s="501">
        <f t="shared" si="0"/>
        <v>29</v>
      </c>
      <c r="B35" s="503" t="s">
        <v>2205</v>
      </c>
      <c r="C35" s="504" t="s">
        <v>2073</v>
      </c>
      <c r="D35" s="651">
        <v>4087</v>
      </c>
      <c r="E35" s="525" t="s">
        <v>1262</v>
      </c>
      <c r="F35" s="525" t="s">
        <v>2206</v>
      </c>
      <c r="G35" s="666">
        <v>1176.3</v>
      </c>
      <c r="H35" s="649" t="s">
        <v>2076</v>
      </c>
      <c r="I35" s="525" t="s">
        <v>744</v>
      </c>
    </row>
    <row r="36" spans="1:9" s="647" customFormat="1" ht="36">
      <c r="A36" s="501">
        <f t="shared" si="0"/>
        <v>30</v>
      </c>
      <c r="B36" s="503" t="s">
        <v>2207</v>
      </c>
      <c r="C36" s="504" t="s">
        <v>2073</v>
      </c>
      <c r="D36" s="651">
        <v>3063</v>
      </c>
      <c r="E36" s="525" t="s">
        <v>1267</v>
      </c>
      <c r="F36" s="525" t="s">
        <v>2208</v>
      </c>
      <c r="G36" s="666">
        <v>695.7</v>
      </c>
      <c r="H36" s="649" t="s">
        <v>2076</v>
      </c>
      <c r="I36" s="525" t="s">
        <v>744</v>
      </c>
    </row>
    <row r="37" spans="1:9" s="647" customFormat="1" ht="36">
      <c r="A37" s="501">
        <f t="shared" si="0"/>
        <v>31</v>
      </c>
      <c r="B37" s="503" t="s">
        <v>2209</v>
      </c>
      <c r="C37" s="504" t="s">
        <v>2073</v>
      </c>
      <c r="D37" s="656">
        <v>5326</v>
      </c>
      <c r="E37" s="525" t="s">
        <v>1269</v>
      </c>
      <c r="F37" s="508" t="s">
        <v>2199</v>
      </c>
      <c r="G37" s="670">
        <v>1178.8</v>
      </c>
      <c r="H37" s="649" t="s">
        <v>2076</v>
      </c>
      <c r="I37" s="525" t="s">
        <v>744</v>
      </c>
    </row>
    <row r="38" spans="1:9" s="647" customFormat="1" ht="36">
      <c r="A38" s="501">
        <f t="shared" si="0"/>
        <v>32</v>
      </c>
      <c r="B38" s="503" t="s">
        <v>2109</v>
      </c>
      <c r="C38" s="504" t="s">
        <v>2073</v>
      </c>
      <c r="D38" s="656">
        <v>576</v>
      </c>
      <c r="E38" s="525" t="s">
        <v>1272</v>
      </c>
      <c r="F38" s="508" t="s">
        <v>2110</v>
      </c>
      <c r="G38" s="670">
        <v>119.6</v>
      </c>
      <c r="H38" s="649" t="s">
        <v>2076</v>
      </c>
      <c r="I38" s="525" t="s">
        <v>744</v>
      </c>
    </row>
    <row r="39" spans="1:9" s="647" customFormat="1" ht="48.75">
      <c r="A39" s="501">
        <f t="shared" si="0"/>
        <v>33</v>
      </c>
      <c r="B39" s="503" t="s">
        <v>2111</v>
      </c>
      <c r="C39" s="504" t="s">
        <v>2073</v>
      </c>
      <c r="D39" s="656">
        <v>856</v>
      </c>
      <c r="E39" s="525" t="s">
        <v>1276</v>
      </c>
      <c r="F39" s="508" t="s">
        <v>2112</v>
      </c>
      <c r="G39" s="670">
        <v>245.2</v>
      </c>
      <c r="H39" s="649" t="s">
        <v>2076</v>
      </c>
      <c r="I39" s="525" t="s">
        <v>744</v>
      </c>
    </row>
    <row r="40" spans="1:9" s="647" customFormat="1" ht="36">
      <c r="A40" s="501">
        <f t="shared" si="0"/>
        <v>34</v>
      </c>
      <c r="B40" s="503" t="s">
        <v>2113</v>
      </c>
      <c r="C40" s="504" t="s">
        <v>2073</v>
      </c>
      <c r="D40" s="656">
        <v>530</v>
      </c>
      <c r="E40" s="525" t="s">
        <v>1280</v>
      </c>
      <c r="F40" s="508" t="s">
        <v>2114</v>
      </c>
      <c r="G40" s="670">
        <v>116.2</v>
      </c>
      <c r="H40" s="649" t="s">
        <v>2076</v>
      </c>
      <c r="I40" s="525" t="s">
        <v>744</v>
      </c>
    </row>
    <row r="41" spans="1:9" s="647" customFormat="1" ht="36">
      <c r="A41" s="501">
        <f t="shared" si="0"/>
        <v>35</v>
      </c>
      <c r="B41" s="503" t="s">
        <v>2115</v>
      </c>
      <c r="C41" s="504" t="s">
        <v>2073</v>
      </c>
      <c r="D41" s="656">
        <v>16119</v>
      </c>
      <c r="E41" s="525" t="s">
        <v>1283</v>
      </c>
      <c r="F41" s="508" t="s">
        <v>2116</v>
      </c>
      <c r="G41" s="670">
        <v>4463.6000000000004</v>
      </c>
      <c r="H41" s="649" t="s">
        <v>2076</v>
      </c>
      <c r="I41" s="525" t="s">
        <v>744</v>
      </c>
    </row>
    <row r="42" spans="1:9" s="647" customFormat="1" ht="36">
      <c r="A42" s="501">
        <f t="shared" si="0"/>
        <v>36</v>
      </c>
      <c r="B42" s="503" t="s">
        <v>2117</v>
      </c>
      <c r="C42" s="504" t="s">
        <v>2073</v>
      </c>
      <c r="D42" s="656">
        <v>2059</v>
      </c>
      <c r="E42" s="525" t="s">
        <v>1291</v>
      </c>
      <c r="F42" s="508" t="s">
        <v>2118</v>
      </c>
      <c r="G42" s="670">
        <v>645.9</v>
      </c>
      <c r="H42" s="649" t="s">
        <v>2076</v>
      </c>
      <c r="I42" s="525" t="s">
        <v>744</v>
      </c>
    </row>
    <row r="43" spans="1:9" s="647" customFormat="1" ht="36">
      <c r="A43" s="501">
        <f t="shared" si="0"/>
        <v>37</v>
      </c>
      <c r="B43" s="503" t="s">
        <v>2119</v>
      </c>
      <c r="C43" s="504" t="s">
        <v>2073</v>
      </c>
      <c r="D43" s="656">
        <v>957</v>
      </c>
      <c r="E43" s="525" t="s">
        <v>1294</v>
      </c>
      <c r="F43" s="508" t="s">
        <v>2120</v>
      </c>
      <c r="G43" s="670">
        <v>278.89999999999998</v>
      </c>
      <c r="H43" s="649" t="s">
        <v>2076</v>
      </c>
      <c r="I43" s="525" t="s">
        <v>744</v>
      </c>
    </row>
    <row r="44" spans="1:9" s="647" customFormat="1" ht="36">
      <c r="A44" s="501">
        <f t="shared" si="0"/>
        <v>38</v>
      </c>
      <c r="B44" s="503" t="s">
        <v>2121</v>
      </c>
      <c r="C44" s="504" t="s">
        <v>2073</v>
      </c>
      <c r="D44" s="656">
        <v>984</v>
      </c>
      <c r="E44" s="525" t="s">
        <v>1295</v>
      </c>
      <c r="F44" s="508" t="s">
        <v>2122</v>
      </c>
      <c r="G44" s="670">
        <v>189.6</v>
      </c>
      <c r="H44" s="649" t="s">
        <v>2076</v>
      </c>
      <c r="I44" s="525" t="s">
        <v>744</v>
      </c>
    </row>
    <row r="45" spans="1:9" s="647" customFormat="1" ht="36">
      <c r="A45" s="501">
        <f t="shared" si="0"/>
        <v>39</v>
      </c>
      <c r="B45" s="503" t="s">
        <v>2123</v>
      </c>
      <c r="C45" s="504" t="s">
        <v>2073</v>
      </c>
      <c r="D45" s="656">
        <v>1029</v>
      </c>
      <c r="E45" s="659" t="s">
        <v>715</v>
      </c>
      <c r="F45" s="508" t="s">
        <v>2210</v>
      </c>
      <c r="G45" s="671">
        <v>1840.51</v>
      </c>
      <c r="H45" s="649" t="s">
        <v>2076</v>
      </c>
      <c r="I45" s="525" t="s">
        <v>744</v>
      </c>
    </row>
    <row r="46" spans="1:9" s="647" customFormat="1" ht="36">
      <c r="A46" s="501">
        <f t="shared" si="0"/>
        <v>40</v>
      </c>
      <c r="B46" s="503" t="s">
        <v>2124</v>
      </c>
      <c r="C46" s="504" t="s">
        <v>2073</v>
      </c>
      <c r="D46" s="648">
        <v>13777</v>
      </c>
      <c r="E46" s="501" t="s">
        <v>842</v>
      </c>
      <c r="F46" s="525" t="s">
        <v>2125</v>
      </c>
      <c r="G46" s="666">
        <v>13218.6</v>
      </c>
      <c r="H46" s="649" t="s">
        <v>2076</v>
      </c>
      <c r="I46" s="525" t="s">
        <v>744</v>
      </c>
    </row>
    <row r="47" spans="1:9" s="647" customFormat="1" ht="36">
      <c r="A47" s="501">
        <f t="shared" si="0"/>
        <v>41</v>
      </c>
      <c r="B47" s="503" t="s">
        <v>2126</v>
      </c>
      <c r="C47" s="504" t="s">
        <v>2073</v>
      </c>
      <c r="D47" s="644">
        <v>200</v>
      </c>
      <c r="E47" s="501" t="s">
        <v>1415</v>
      </c>
      <c r="F47" s="645" t="s">
        <v>2127</v>
      </c>
      <c r="G47" s="668">
        <v>237.06</v>
      </c>
      <c r="H47" s="649" t="s">
        <v>2076</v>
      </c>
      <c r="I47" s="525" t="s">
        <v>744</v>
      </c>
    </row>
    <row r="48" spans="1:9" s="647" customFormat="1" ht="36">
      <c r="A48" s="501">
        <f t="shared" si="0"/>
        <v>42</v>
      </c>
      <c r="B48" s="503" t="s">
        <v>2211</v>
      </c>
      <c r="C48" s="504" t="s">
        <v>2073</v>
      </c>
      <c r="D48" s="644">
        <v>23391</v>
      </c>
      <c r="E48" s="501" t="s">
        <v>1613</v>
      </c>
      <c r="F48" s="508" t="s">
        <v>2212</v>
      </c>
      <c r="G48" s="668">
        <v>17540.2</v>
      </c>
      <c r="H48" s="649" t="s">
        <v>2076</v>
      </c>
      <c r="I48" s="525" t="s">
        <v>744</v>
      </c>
    </row>
    <row r="49" spans="1:9" s="647" customFormat="1" ht="36">
      <c r="A49" s="501">
        <f t="shared" si="0"/>
        <v>43</v>
      </c>
      <c r="B49" s="503" t="s">
        <v>2211</v>
      </c>
      <c r="C49" s="504" t="s">
        <v>2073</v>
      </c>
      <c r="D49" s="644">
        <v>1992</v>
      </c>
      <c r="E49" s="501" t="s">
        <v>1614</v>
      </c>
      <c r="F49" s="645" t="s">
        <v>2127</v>
      </c>
      <c r="G49" s="668">
        <v>2448.27</v>
      </c>
      <c r="H49" s="649" t="s">
        <v>2076</v>
      </c>
      <c r="I49" s="525" t="s">
        <v>744</v>
      </c>
    </row>
    <row r="50" spans="1:9" s="647" customFormat="1" ht="36.75">
      <c r="A50" s="501">
        <f t="shared" si="0"/>
        <v>44</v>
      </c>
      <c r="B50" s="503" t="s">
        <v>2213</v>
      </c>
      <c r="C50" s="504" t="s">
        <v>2073</v>
      </c>
      <c r="D50" s="644">
        <v>832</v>
      </c>
      <c r="E50" s="501" t="s">
        <v>1834</v>
      </c>
      <c r="F50" s="508" t="s">
        <v>2214</v>
      </c>
      <c r="G50" s="668">
        <v>2448.27</v>
      </c>
      <c r="H50" s="649" t="s">
        <v>2076</v>
      </c>
      <c r="I50" s="525" t="s">
        <v>744</v>
      </c>
    </row>
    <row r="51" spans="1:9" ht="36">
      <c r="A51" s="501">
        <f>A47+1</f>
        <v>42</v>
      </c>
      <c r="B51" s="503" t="s">
        <v>2128</v>
      </c>
      <c r="C51" s="504" t="s">
        <v>2073</v>
      </c>
      <c r="D51" s="505">
        <v>3707</v>
      </c>
      <c r="E51" s="525" t="s">
        <v>2129</v>
      </c>
      <c r="F51" s="501" t="s">
        <v>2130</v>
      </c>
      <c r="G51" s="666">
        <v>4043.7068100000001</v>
      </c>
      <c r="H51" s="525" t="s">
        <v>2079</v>
      </c>
      <c r="I51" s="525" t="s">
        <v>744</v>
      </c>
    </row>
    <row r="52" spans="1:9" ht="72">
      <c r="A52" s="501">
        <f t="shared" ref="A52:A115" si="1">A51+1</f>
        <v>43</v>
      </c>
      <c r="B52" s="503" t="s">
        <v>2131</v>
      </c>
      <c r="C52" s="504" t="s">
        <v>2073</v>
      </c>
      <c r="D52" s="505">
        <v>3176</v>
      </c>
      <c r="E52" s="525" t="s">
        <v>2132</v>
      </c>
      <c r="F52" s="501" t="s">
        <v>2130</v>
      </c>
      <c r="G52" s="666">
        <v>3263.84816</v>
      </c>
      <c r="H52" s="525" t="s">
        <v>2079</v>
      </c>
      <c r="I52" s="525" t="s">
        <v>744</v>
      </c>
    </row>
    <row r="53" spans="1:9" s="647" customFormat="1" ht="36.75">
      <c r="A53" s="501">
        <f t="shared" si="1"/>
        <v>44</v>
      </c>
      <c r="B53" s="503" t="s">
        <v>2133</v>
      </c>
      <c r="C53" s="504" t="s">
        <v>2073</v>
      </c>
      <c r="D53" s="505">
        <v>8690</v>
      </c>
      <c r="E53" s="525" t="s">
        <v>1003</v>
      </c>
      <c r="F53" s="506" t="s">
        <v>2134</v>
      </c>
      <c r="G53" s="672">
        <f>11056.7215-445.797</f>
        <v>10610.924499999999</v>
      </c>
      <c r="H53" s="525" t="s">
        <v>2079</v>
      </c>
      <c r="I53" s="525" t="s">
        <v>744</v>
      </c>
    </row>
    <row r="54" spans="1:9" s="647" customFormat="1" ht="36.75">
      <c r="A54" s="501">
        <f t="shared" si="1"/>
        <v>45</v>
      </c>
      <c r="B54" s="503" t="s">
        <v>2135</v>
      </c>
      <c r="C54" s="504" t="s">
        <v>2073</v>
      </c>
      <c r="D54" s="509">
        <v>4712</v>
      </c>
      <c r="E54" s="510" t="s">
        <v>1005</v>
      </c>
      <c r="F54" s="506" t="s">
        <v>2136</v>
      </c>
      <c r="G54" s="672">
        <f>5839.06328+2438.31864</f>
        <v>8277.3819199999998</v>
      </c>
      <c r="H54" s="525" t="s">
        <v>2137</v>
      </c>
      <c r="I54" s="525" t="s">
        <v>744</v>
      </c>
    </row>
    <row r="55" spans="1:9" s="647" customFormat="1" ht="36">
      <c r="A55" s="501">
        <f t="shared" si="1"/>
        <v>46</v>
      </c>
      <c r="B55" s="503" t="s">
        <v>2138</v>
      </c>
      <c r="C55" s="504" t="s">
        <v>2073</v>
      </c>
      <c r="D55" s="505">
        <v>16</v>
      </c>
      <c r="E55" s="525" t="s">
        <v>1007</v>
      </c>
      <c r="F55" s="511" t="s">
        <v>2139</v>
      </c>
      <c r="G55" s="673">
        <f>1.03+9.77352</f>
        <v>10.803519999999999</v>
      </c>
      <c r="H55" s="525" t="s">
        <v>2137</v>
      </c>
      <c r="I55" s="525" t="s">
        <v>744</v>
      </c>
    </row>
    <row r="56" spans="1:9" s="647" customFormat="1" ht="36">
      <c r="A56" s="501">
        <f t="shared" si="1"/>
        <v>47</v>
      </c>
      <c r="B56" s="503" t="s">
        <v>2138</v>
      </c>
      <c r="C56" s="504" t="s">
        <v>2073</v>
      </c>
      <c r="D56" s="505">
        <v>36</v>
      </c>
      <c r="E56" s="525" t="s">
        <v>1008</v>
      </c>
      <c r="F56" s="501" t="s">
        <v>2090</v>
      </c>
      <c r="G56" s="673">
        <f>2.33+21.97792</f>
        <v>24.307920000000003</v>
      </c>
      <c r="H56" s="525" t="s">
        <v>2137</v>
      </c>
      <c r="I56" s="525" t="s">
        <v>744</v>
      </c>
    </row>
    <row r="57" spans="1:9" s="647" customFormat="1" ht="36">
      <c r="A57" s="501">
        <f t="shared" si="1"/>
        <v>48</v>
      </c>
      <c r="B57" s="503" t="s">
        <v>2140</v>
      </c>
      <c r="C57" s="504" t="s">
        <v>2073</v>
      </c>
      <c r="D57" s="505">
        <v>38</v>
      </c>
      <c r="E57" s="525" t="s">
        <v>1011</v>
      </c>
      <c r="F57" s="525" t="s">
        <v>2090</v>
      </c>
      <c r="G57" s="673">
        <f>1.82404+5.4199</f>
        <v>7.2439400000000003</v>
      </c>
      <c r="H57" s="525" t="s">
        <v>2137</v>
      </c>
      <c r="I57" s="525" t="s">
        <v>744</v>
      </c>
    </row>
    <row r="58" spans="1:9" s="647" customFormat="1" ht="36">
      <c r="A58" s="501">
        <f t="shared" si="1"/>
        <v>49</v>
      </c>
      <c r="B58" s="503" t="s">
        <v>2141</v>
      </c>
      <c r="C58" s="504" t="s">
        <v>2073</v>
      </c>
      <c r="D58" s="505">
        <v>75</v>
      </c>
      <c r="E58" s="525" t="s">
        <v>1012</v>
      </c>
      <c r="F58" s="525" t="s">
        <v>2090</v>
      </c>
      <c r="G58" s="673">
        <f>21.5865-7.28925</f>
        <v>14.297250000000002</v>
      </c>
      <c r="H58" s="525" t="s">
        <v>2137</v>
      </c>
      <c r="I58" s="525" t="s">
        <v>744</v>
      </c>
    </row>
    <row r="59" spans="1:9" s="647" customFormat="1" ht="108">
      <c r="A59" s="501">
        <f t="shared" si="1"/>
        <v>50</v>
      </c>
      <c r="B59" s="503" t="s">
        <v>2142</v>
      </c>
      <c r="C59" s="504" t="s">
        <v>2073</v>
      </c>
      <c r="D59" s="505">
        <v>59294</v>
      </c>
      <c r="E59" s="525" t="s">
        <v>1013</v>
      </c>
      <c r="F59" s="525" t="s">
        <v>2075</v>
      </c>
      <c r="G59" s="673">
        <f>343.31226+9514.90818</f>
        <v>9858.220440000001</v>
      </c>
      <c r="H59" s="525" t="s">
        <v>2137</v>
      </c>
      <c r="I59" s="525" t="s">
        <v>2143</v>
      </c>
    </row>
    <row r="60" spans="1:9" s="647" customFormat="1" ht="108">
      <c r="A60" s="501">
        <f t="shared" si="1"/>
        <v>51</v>
      </c>
      <c r="B60" s="503" t="s">
        <v>2144</v>
      </c>
      <c r="C60" s="504" t="s">
        <v>2073</v>
      </c>
      <c r="D60" s="505">
        <v>2243</v>
      </c>
      <c r="E60" s="525" t="s">
        <v>1014</v>
      </c>
      <c r="F60" s="525" t="s">
        <v>2075</v>
      </c>
      <c r="G60" s="673">
        <f>12.98697+417.57931</f>
        <v>430.56628000000001</v>
      </c>
      <c r="H60" s="525" t="s">
        <v>2137</v>
      </c>
      <c r="I60" s="525" t="s">
        <v>2143</v>
      </c>
    </row>
    <row r="61" spans="1:9" s="647" customFormat="1" ht="36">
      <c r="A61" s="501">
        <f t="shared" si="1"/>
        <v>52</v>
      </c>
      <c r="B61" s="503" t="s">
        <v>2145</v>
      </c>
      <c r="C61" s="504" t="s">
        <v>2073</v>
      </c>
      <c r="D61" s="505">
        <v>78</v>
      </c>
      <c r="E61" s="525" t="s">
        <v>1015</v>
      </c>
      <c r="F61" s="501" t="s">
        <v>2130</v>
      </c>
      <c r="G61" s="666">
        <f>97.58424+9.14394</f>
        <v>106.72817999999999</v>
      </c>
      <c r="H61" s="525" t="s">
        <v>2137</v>
      </c>
      <c r="I61" s="525" t="s">
        <v>744</v>
      </c>
    </row>
    <row r="62" spans="1:9" s="647" customFormat="1" ht="36">
      <c r="A62" s="501">
        <f t="shared" si="1"/>
        <v>53</v>
      </c>
      <c r="B62" s="503" t="s">
        <v>2146</v>
      </c>
      <c r="C62" s="504" t="s">
        <v>2073</v>
      </c>
      <c r="D62" s="505">
        <v>947</v>
      </c>
      <c r="E62" s="525" t="s">
        <v>1016</v>
      </c>
      <c r="F62" s="501" t="s">
        <v>2130</v>
      </c>
      <c r="G62" s="666">
        <f>1184.77276+111.01681</f>
        <v>1295.7895700000001</v>
      </c>
      <c r="H62" s="525" t="s">
        <v>2137</v>
      </c>
      <c r="I62" s="525" t="s">
        <v>744</v>
      </c>
    </row>
    <row r="63" spans="1:9" s="647" customFormat="1" ht="36">
      <c r="A63" s="501">
        <f t="shared" si="1"/>
        <v>54</v>
      </c>
      <c r="B63" s="503" t="s">
        <v>2147</v>
      </c>
      <c r="C63" s="504" t="s">
        <v>2073</v>
      </c>
      <c r="D63" s="505">
        <v>1524</v>
      </c>
      <c r="E63" s="525" t="s">
        <v>1017</v>
      </c>
      <c r="F63" s="501" t="s">
        <v>2130</v>
      </c>
      <c r="G63" s="666">
        <f>2074.3926-149.90064</f>
        <v>1924.4919600000001</v>
      </c>
      <c r="H63" s="525" t="s">
        <v>2137</v>
      </c>
      <c r="I63" s="525" t="s">
        <v>744</v>
      </c>
    </row>
    <row r="64" spans="1:9" s="647" customFormat="1" ht="36">
      <c r="A64" s="501">
        <f t="shared" si="1"/>
        <v>55</v>
      </c>
      <c r="B64" s="503" t="s">
        <v>2148</v>
      </c>
      <c r="C64" s="504" t="s">
        <v>2073</v>
      </c>
      <c r="D64" s="505">
        <v>300</v>
      </c>
      <c r="E64" s="525" t="s">
        <v>1018</v>
      </c>
      <c r="F64" s="501" t="s">
        <v>2090</v>
      </c>
      <c r="G64" s="666">
        <f>96.924-44.421</f>
        <v>52.503000000000007</v>
      </c>
      <c r="H64" s="525" t="s">
        <v>2137</v>
      </c>
      <c r="I64" s="525" t="s">
        <v>744</v>
      </c>
    </row>
    <row r="65" spans="1:9" s="647" customFormat="1" ht="36">
      <c r="A65" s="501">
        <f t="shared" si="1"/>
        <v>56</v>
      </c>
      <c r="B65" s="503" t="s">
        <v>2149</v>
      </c>
      <c r="C65" s="504" t="s">
        <v>2073</v>
      </c>
      <c r="D65" s="505">
        <v>648</v>
      </c>
      <c r="E65" s="525" t="s">
        <v>1019</v>
      </c>
      <c r="F65" s="525" t="s">
        <v>2150</v>
      </c>
      <c r="G65" s="666">
        <f>83.80584-0.1944</f>
        <v>83.611440000000002</v>
      </c>
      <c r="H65" s="525" t="s">
        <v>2137</v>
      </c>
      <c r="I65" s="525" t="s">
        <v>744</v>
      </c>
    </row>
    <row r="66" spans="1:9" s="647" customFormat="1" ht="36">
      <c r="A66" s="501">
        <f t="shared" si="1"/>
        <v>57</v>
      </c>
      <c r="B66" s="503" t="s">
        <v>2151</v>
      </c>
      <c r="C66" s="504" t="s">
        <v>2073</v>
      </c>
      <c r="D66" s="505">
        <v>1642</v>
      </c>
      <c r="E66" s="525" t="s">
        <v>1020</v>
      </c>
      <c r="F66" s="501" t="s">
        <v>2130</v>
      </c>
      <c r="G66" s="666">
        <f>2365.15322-339.20436</f>
        <v>2025.9488600000002</v>
      </c>
      <c r="H66" s="525" t="s">
        <v>2137</v>
      </c>
      <c r="I66" s="525" t="s">
        <v>744</v>
      </c>
    </row>
    <row r="67" spans="1:9" s="647" customFormat="1" ht="36">
      <c r="A67" s="501">
        <f t="shared" si="1"/>
        <v>58</v>
      </c>
      <c r="B67" s="503" t="s">
        <v>2152</v>
      </c>
      <c r="C67" s="504" t="s">
        <v>2073</v>
      </c>
      <c r="D67" s="505">
        <v>31</v>
      </c>
      <c r="E67" s="525" t="s">
        <v>1021</v>
      </c>
      <c r="F67" s="525" t="s">
        <v>2090</v>
      </c>
      <c r="G67" s="666">
        <f>44.68433-6.4356</f>
        <v>38.248730000000002</v>
      </c>
      <c r="H67" s="525" t="s">
        <v>2137</v>
      </c>
      <c r="I67" s="525" t="s">
        <v>744</v>
      </c>
    </row>
    <row r="68" spans="1:9" s="647" customFormat="1" ht="36">
      <c r="A68" s="501">
        <f t="shared" si="1"/>
        <v>59</v>
      </c>
      <c r="B68" s="503" t="s">
        <v>2153</v>
      </c>
      <c r="C68" s="504" t="s">
        <v>2073</v>
      </c>
      <c r="D68" s="505">
        <v>90</v>
      </c>
      <c r="E68" s="525" t="s">
        <v>1022</v>
      </c>
      <c r="F68" s="525" t="s">
        <v>2090</v>
      </c>
      <c r="G68" s="666">
        <f>90.5373+26.1513</f>
        <v>116.68860000000001</v>
      </c>
      <c r="H68" s="525" t="s">
        <v>2137</v>
      </c>
      <c r="I68" s="525" t="s">
        <v>744</v>
      </c>
    </row>
    <row r="69" spans="1:9" s="647" customFormat="1" ht="36">
      <c r="A69" s="501">
        <f t="shared" si="1"/>
        <v>60</v>
      </c>
      <c r="B69" s="503" t="s">
        <v>2154</v>
      </c>
      <c r="C69" s="504" t="s">
        <v>2073</v>
      </c>
      <c r="D69" s="505">
        <v>132</v>
      </c>
      <c r="E69" s="525" t="s">
        <v>1023</v>
      </c>
      <c r="F69" s="525" t="s">
        <v>2090</v>
      </c>
      <c r="G69" s="666">
        <f>38.60868-11.45892</f>
        <v>27.149760000000001</v>
      </c>
      <c r="H69" s="525" t="s">
        <v>2137</v>
      </c>
      <c r="I69" s="525" t="s">
        <v>744</v>
      </c>
    </row>
    <row r="70" spans="1:9" s="647" customFormat="1" ht="36">
      <c r="A70" s="501">
        <f t="shared" si="1"/>
        <v>61</v>
      </c>
      <c r="B70" s="503" t="s">
        <v>2155</v>
      </c>
      <c r="C70" s="504" t="s">
        <v>2073</v>
      </c>
      <c r="D70" s="505">
        <v>3176</v>
      </c>
      <c r="E70" s="525" t="s">
        <v>1024</v>
      </c>
      <c r="F70" s="525" t="s">
        <v>2130</v>
      </c>
      <c r="G70" s="666">
        <f>3263.84816+712.72616</f>
        <v>3976.5743200000002</v>
      </c>
      <c r="H70" s="525" t="s">
        <v>2137</v>
      </c>
      <c r="I70" s="525" t="s">
        <v>744</v>
      </c>
    </row>
    <row r="71" spans="1:9" s="647" customFormat="1" ht="36">
      <c r="A71" s="501">
        <f t="shared" si="1"/>
        <v>62</v>
      </c>
      <c r="B71" s="503" t="s">
        <v>2156</v>
      </c>
      <c r="C71" s="504" t="s">
        <v>2073</v>
      </c>
      <c r="D71" s="505">
        <v>3707</v>
      </c>
      <c r="E71" s="525" t="s">
        <v>1025</v>
      </c>
      <c r="F71" s="525" t="s">
        <v>2130</v>
      </c>
      <c r="G71" s="666">
        <f>4043.70681+754.85641</f>
        <v>4798.56322</v>
      </c>
      <c r="H71" s="525" t="s">
        <v>2137</v>
      </c>
      <c r="I71" s="525" t="s">
        <v>744</v>
      </c>
    </row>
    <row r="72" spans="1:9" s="647" customFormat="1" ht="36">
      <c r="A72" s="501">
        <f t="shared" si="1"/>
        <v>63</v>
      </c>
      <c r="B72" s="503" t="s">
        <v>2157</v>
      </c>
      <c r="C72" s="504" t="s">
        <v>2073</v>
      </c>
      <c r="D72" s="505">
        <v>262</v>
      </c>
      <c r="E72" s="525" t="s">
        <v>1026</v>
      </c>
      <c r="F72" s="525" t="s">
        <v>2090</v>
      </c>
      <c r="G72" s="666">
        <f>377.65466-54.3912</f>
        <v>323.26346000000001</v>
      </c>
      <c r="H72" s="525" t="s">
        <v>2137</v>
      </c>
      <c r="I72" s="525" t="s">
        <v>744</v>
      </c>
    </row>
    <row r="73" spans="1:9" s="647" customFormat="1" ht="36">
      <c r="A73" s="501">
        <f t="shared" si="1"/>
        <v>64</v>
      </c>
      <c r="B73" s="503" t="s">
        <v>2158</v>
      </c>
      <c r="C73" s="504" t="s">
        <v>2073</v>
      </c>
      <c r="D73" s="505">
        <v>24</v>
      </c>
      <c r="E73" s="525" t="s">
        <v>1027</v>
      </c>
      <c r="F73" s="525" t="s">
        <v>2090</v>
      </c>
      <c r="G73" s="666">
        <f>34.59432-4.9824</f>
        <v>29.611920000000005</v>
      </c>
      <c r="H73" s="525" t="s">
        <v>2137</v>
      </c>
      <c r="I73" s="525" t="s">
        <v>744</v>
      </c>
    </row>
    <row r="74" spans="1:9" s="647" customFormat="1" ht="36">
      <c r="A74" s="501">
        <f t="shared" si="1"/>
        <v>65</v>
      </c>
      <c r="B74" s="503" t="s">
        <v>2159</v>
      </c>
      <c r="C74" s="504" t="s">
        <v>2073</v>
      </c>
      <c r="D74" s="505">
        <v>12</v>
      </c>
      <c r="E74" s="525" t="s">
        <v>1028</v>
      </c>
      <c r="F74" s="525" t="s">
        <v>2090</v>
      </c>
      <c r="G74" s="666">
        <f>2.60076-0.3132</f>
        <v>2.28756</v>
      </c>
      <c r="H74" s="525" t="s">
        <v>2137</v>
      </c>
      <c r="I74" s="525" t="s">
        <v>744</v>
      </c>
    </row>
    <row r="75" spans="1:9" s="647" customFormat="1" ht="36">
      <c r="A75" s="501">
        <f t="shared" si="1"/>
        <v>66</v>
      </c>
      <c r="B75" s="503" t="s">
        <v>2159</v>
      </c>
      <c r="C75" s="504" t="s">
        <v>2073</v>
      </c>
      <c r="D75" s="505">
        <v>43</v>
      </c>
      <c r="E75" s="525" t="s">
        <v>1029</v>
      </c>
      <c r="F75" s="525" t="s">
        <v>2090</v>
      </c>
      <c r="G75" s="666">
        <f>9.31939-1.1223</f>
        <v>8.1970899999999993</v>
      </c>
      <c r="H75" s="525" t="s">
        <v>2137</v>
      </c>
      <c r="I75" s="525" t="s">
        <v>744</v>
      </c>
    </row>
    <row r="76" spans="1:9" s="647" customFormat="1" ht="36">
      <c r="A76" s="501">
        <f t="shared" si="1"/>
        <v>67</v>
      </c>
      <c r="B76" s="503" t="s">
        <v>2160</v>
      </c>
      <c r="C76" s="504" t="s">
        <v>2073</v>
      </c>
      <c r="D76" s="505">
        <v>181</v>
      </c>
      <c r="E76" s="525" t="s">
        <v>1030</v>
      </c>
      <c r="F76" s="525" t="s">
        <v>2090</v>
      </c>
      <c r="G76" s="666">
        <f>30.95462-5.50964</f>
        <v>25.444979999999997</v>
      </c>
      <c r="H76" s="525" t="s">
        <v>2137</v>
      </c>
      <c r="I76" s="525" t="s">
        <v>744</v>
      </c>
    </row>
    <row r="77" spans="1:9" s="647" customFormat="1" ht="36">
      <c r="A77" s="501">
        <f t="shared" si="1"/>
        <v>68</v>
      </c>
      <c r="B77" s="503" t="s">
        <v>2161</v>
      </c>
      <c r="C77" s="504" t="s">
        <v>2073</v>
      </c>
      <c r="D77" s="505">
        <v>558</v>
      </c>
      <c r="E77" s="525" t="s">
        <v>1031</v>
      </c>
      <c r="F77" s="525" t="s">
        <v>2090</v>
      </c>
      <c r="G77" s="666">
        <f>95.42916-16.98552</f>
        <v>78.443639999999988</v>
      </c>
      <c r="H77" s="525" t="s">
        <v>2137</v>
      </c>
      <c r="I77" s="525" t="s">
        <v>744</v>
      </c>
    </row>
    <row r="78" spans="1:9" s="647" customFormat="1" ht="36">
      <c r="A78" s="501">
        <f t="shared" si="1"/>
        <v>69</v>
      </c>
      <c r="B78" s="503" t="s">
        <v>2162</v>
      </c>
      <c r="C78" s="504" t="s">
        <v>2073</v>
      </c>
      <c r="D78" s="505">
        <v>112</v>
      </c>
      <c r="E78" s="525" t="s">
        <v>1032</v>
      </c>
      <c r="F78" s="525" t="s">
        <v>2090</v>
      </c>
      <c r="G78" s="666">
        <f>21.4312-2.1056</f>
        <v>19.325600000000001</v>
      </c>
      <c r="H78" s="525" t="s">
        <v>2137</v>
      </c>
      <c r="I78" s="525" t="s">
        <v>744</v>
      </c>
    </row>
    <row r="79" spans="1:9" s="647" customFormat="1" ht="36">
      <c r="A79" s="501">
        <f t="shared" si="1"/>
        <v>70</v>
      </c>
      <c r="B79" s="503" t="s">
        <v>2163</v>
      </c>
      <c r="C79" s="504" t="s">
        <v>2073</v>
      </c>
      <c r="D79" s="505">
        <v>193</v>
      </c>
      <c r="E79" s="525" t="s">
        <v>1033</v>
      </c>
      <c r="F79" s="525" t="s">
        <v>2090</v>
      </c>
      <c r="G79" s="666">
        <f>36.93055-3.6284</f>
        <v>33.302149999999997</v>
      </c>
      <c r="H79" s="525" t="s">
        <v>2137</v>
      </c>
      <c r="I79" s="525" t="s">
        <v>744</v>
      </c>
    </row>
    <row r="80" spans="1:9" s="647" customFormat="1" ht="36">
      <c r="A80" s="501">
        <f t="shared" si="1"/>
        <v>71</v>
      </c>
      <c r="B80" s="503" t="s">
        <v>2164</v>
      </c>
      <c r="C80" s="504" t="s">
        <v>2073</v>
      </c>
      <c r="D80" s="505">
        <v>17</v>
      </c>
      <c r="E80" s="525" t="s">
        <v>1034</v>
      </c>
      <c r="F80" s="525" t="s">
        <v>2090</v>
      </c>
      <c r="G80" s="666">
        <f>3.72742-0.47549</f>
        <v>3.2519299999999998</v>
      </c>
      <c r="H80" s="525" t="s">
        <v>2137</v>
      </c>
      <c r="I80" s="525" t="s">
        <v>744</v>
      </c>
    </row>
    <row r="81" spans="1:9" s="647" customFormat="1" ht="36">
      <c r="A81" s="501">
        <f t="shared" si="1"/>
        <v>72</v>
      </c>
      <c r="B81" s="503" t="s">
        <v>2164</v>
      </c>
      <c r="C81" s="504" t="s">
        <v>2073</v>
      </c>
      <c r="D81" s="505">
        <v>15</v>
      </c>
      <c r="E81" s="525" t="s">
        <v>1035</v>
      </c>
      <c r="F81" s="525" t="s">
        <v>2090</v>
      </c>
      <c r="G81" s="666">
        <f>3.2889-0.41955</f>
        <v>2.8693499999999998</v>
      </c>
      <c r="H81" s="525" t="s">
        <v>2137</v>
      </c>
      <c r="I81" s="525" t="s">
        <v>744</v>
      </c>
    </row>
    <row r="82" spans="1:9" s="647" customFormat="1" ht="84">
      <c r="A82" s="501">
        <f t="shared" si="1"/>
        <v>73</v>
      </c>
      <c r="B82" s="503" t="s">
        <v>1036</v>
      </c>
      <c r="C82" s="504" t="s">
        <v>2073</v>
      </c>
      <c r="D82" s="505">
        <v>627</v>
      </c>
      <c r="E82" s="525" t="s">
        <v>1037</v>
      </c>
      <c r="F82" s="525" t="s">
        <v>2090</v>
      </c>
      <c r="G82" s="666">
        <f>15.25491+124.12092</f>
        <v>139.37583000000001</v>
      </c>
      <c r="H82" s="525" t="s">
        <v>2137</v>
      </c>
      <c r="I82" s="525" t="s">
        <v>744</v>
      </c>
    </row>
    <row r="83" spans="1:9" s="647" customFormat="1" ht="36">
      <c r="A83" s="501">
        <f t="shared" si="1"/>
        <v>74</v>
      </c>
      <c r="B83" s="503" t="s">
        <v>2165</v>
      </c>
      <c r="C83" s="504" t="s">
        <v>2073</v>
      </c>
      <c r="D83" s="505">
        <v>15</v>
      </c>
      <c r="E83" s="525" t="s">
        <v>1038</v>
      </c>
      <c r="F83" s="525" t="s">
        <v>2090</v>
      </c>
      <c r="G83" s="666">
        <f>3.1428+0.7707</f>
        <v>3.9135</v>
      </c>
      <c r="H83" s="525" t="s">
        <v>2137</v>
      </c>
      <c r="I83" s="525" t="s">
        <v>744</v>
      </c>
    </row>
    <row r="84" spans="1:9" s="647" customFormat="1" ht="36">
      <c r="A84" s="501">
        <f t="shared" si="1"/>
        <v>75</v>
      </c>
      <c r="B84" s="503" t="s">
        <v>2165</v>
      </c>
      <c r="C84" s="504" t="s">
        <v>2073</v>
      </c>
      <c r="D84" s="505">
        <v>273</v>
      </c>
      <c r="E84" s="525" t="s">
        <v>1039</v>
      </c>
      <c r="F84" s="525" t="s">
        <v>2090</v>
      </c>
      <c r="G84" s="666">
        <f>57.19896+14.02674</f>
        <v>71.225700000000003</v>
      </c>
      <c r="H84" s="525" t="s">
        <v>2137</v>
      </c>
      <c r="I84" s="525" t="s">
        <v>744</v>
      </c>
    </row>
    <row r="85" spans="1:9" s="647" customFormat="1" ht="36">
      <c r="A85" s="501">
        <f t="shared" si="1"/>
        <v>76</v>
      </c>
      <c r="B85" s="503" t="s">
        <v>2166</v>
      </c>
      <c r="C85" s="504" t="s">
        <v>2073</v>
      </c>
      <c r="D85" s="505">
        <v>75</v>
      </c>
      <c r="E85" s="525" t="s">
        <v>1012</v>
      </c>
      <c r="F85" s="525" t="s">
        <v>2090</v>
      </c>
      <c r="G85" s="666">
        <f>21.5865-7.28925</f>
        <v>14.297250000000002</v>
      </c>
      <c r="H85" s="525" t="s">
        <v>2137</v>
      </c>
      <c r="I85" s="525" t="s">
        <v>744</v>
      </c>
    </row>
    <row r="86" spans="1:9" s="647" customFormat="1" ht="36">
      <c r="A86" s="501">
        <f t="shared" si="1"/>
        <v>77</v>
      </c>
      <c r="B86" s="503" t="s">
        <v>2166</v>
      </c>
      <c r="C86" s="504" t="s">
        <v>2073</v>
      </c>
      <c r="D86" s="505">
        <v>38</v>
      </c>
      <c r="E86" s="525" t="s">
        <v>1011</v>
      </c>
      <c r="F86" s="525" t="s">
        <v>2090</v>
      </c>
      <c r="G86" s="666">
        <f>1.82704+5.4169</f>
        <v>7.2439400000000003</v>
      </c>
      <c r="H86" s="525" t="s">
        <v>2137</v>
      </c>
      <c r="I86" s="525" t="s">
        <v>744</v>
      </c>
    </row>
    <row r="87" spans="1:9" s="647" customFormat="1" ht="36">
      <c r="A87" s="501">
        <f t="shared" si="1"/>
        <v>78</v>
      </c>
      <c r="B87" s="503" t="s">
        <v>2167</v>
      </c>
      <c r="C87" s="504" t="s">
        <v>2073</v>
      </c>
      <c r="D87" s="505">
        <v>221</v>
      </c>
      <c r="E87" s="525" t="s">
        <v>1009</v>
      </c>
      <c r="F87" s="525" t="s">
        <v>2090</v>
      </c>
      <c r="G87" s="666">
        <f>46.30392+4.74266</f>
        <v>51.046579999999999</v>
      </c>
      <c r="H87" s="525" t="s">
        <v>2137</v>
      </c>
      <c r="I87" s="525" t="s">
        <v>744</v>
      </c>
    </row>
    <row r="88" spans="1:9" s="647" customFormat="1" ht="36">
      <c r="A88" s="501">
        <f t="shared" si="1"/>
        <v>79</v>
      </c>
      <c r="B88" s="503" t="s">
        <v>2168</v>
      </c>
      <c r="C88" s="504" t="s">
        <v>2073</v>
      </c>
      <c r="D88" s="505">
        <v>53</v>
      </c>
      <c r="E88" s="525" t="s">
        <v>1010</v>
      </c>
      <c r="F88" s="525" t="s">
        <v>2090</v>
      </c>
      <c r="G88" s="666">
        <f>11.10456+1.13738</f>
        <v>12.24194</v>
      </c>
      <c r="H88" s="525" t="s">
        <v>2137</v>
      </c>
      <c r="I88" s="525" t="s">
        <v>744</v>
      </c>
    </row>
    <row r="89" spans="1:9" s="647" customFormat="1" ht="36">
      <c r="A89" s="501">
        <f t="shared" si="1"/>
        <v>80</v>
      </c>
      <c r="B89" s="503" t="s">
        <v>2169</v>
      </c>
      <c r="C89" s="504" t="s">
        <v>2073</v>
      </c>
      <c r="D89" s="505">
        <v>1202</v>
      </c>
      <c r="E89" s="525" t="s">
        <v>1041</v>
      </c>
      <c r="F89" s="525" t="s">
        <v>2090</v>
      </c>
      <c r="G89" s="666">
        <f>252+15.19258</f>
        <v>267.19258000000002</v>
      </c>
      <c r="H89" s="525" t="s">
        <v>2137</v>
      </c>
      <c r="I89" s="525" t="s">
        <v>744</v>
      </c>
    </row>
    <row r="90" spans="1:9" s="647" customFormat="1" ht="36">
      <c r="A90" s="501">
        <f t="shared" si="1"/>
        <v>81</v>
      </c>
      <c r="B90" s="503" t="s">
        <v>2169</v>
      </c>
      <c r="C90" s="504" t="s">
        <v>2073</v>
      </c>
      <c r="D90" s="505">
        <v>624</v>
      </c>
      <c r="E90" s="525" t="s">
        <v>1042</v>
      </c>
      <c r="F90" s="525" t="s">
        <v>2090</v>
      </c>
      <c r="G90" s="666">
        <f>131+7.70896</f>
        <v>138.70895999999999</v>
      </c>
      <c r="H90" s="525" t="s">
        <v>2137</v>
      </c>
      <c r="I90" s="525" t="s">
        <v>744</v>
      </c>
    </row>
    <row r="91" spans="1:9" s="647" customFormat="1" ht="36">
      <c r="A91" s="501">
        <f t="shared" si="1"/>
        <v>82</v>
      </c>
      <c r="B91" s="503" t="s">
        <v>2170</v>
      </c>
      <c r="C91" s="504" t="s">
        <v>2073</v>
      </c>
      <c r="D91" s="505">
        <v>375</v>
      </c>
      <c r="E91" s="525" t="s">
        <v>1043</v>
      </c>
      <c r="F91" s="525" t="s">
        <v>2090</v>
      </c>
      <c r="G91" s="666">
        <f>77.89-12.79</f>
        <v>65.099999999999994</v>
      </c>
      <c r="H91" s="525" t="s">
        <v>2137</v>
      </c>
      <c r="I91" s="525" t="s">
        <v>744</v>
      </c>
    </row>
    <row r="92" spans="1:9" s="647" customFormat="1" ht="36">
      <c r="A92" s="501">
        <f t="shared" si="1"/>
        <v>83</v>
      </c>
      <c r="B92" s="503" t="s">
        <v>2170</v>
      </c>
      <c r="C92" s="504" t="s">
        <v>2073</v>
      </c>
      <c r="D92" s="505">
        <v>18</v>
      </c>
      <c r="E92" s="525" t="s">
        <v>1044</v>
      </c>
      <c r="F92" s="525" t="s">
        <v>2090</v>
      </c>
      <c r="G92" s="666">
        <f>3.78-0.6552</f>
        <v>3.1247999999999996</v>
      </c>
      <c r="H92" s="525" t="s">
        <v>2137</v>
      </c>
      <c r="I92" s="525" t="s">
        <v>744</v>
      </c>
    </row>
    <row r="93" spans="1:9" s="647" customFormat="1" ht="36">
      <c r="A93" s="501">
        <f t="shared" si="1"/>
        <v>84</v>
      </c>
      <c r="B93" s="503" t="s">
        <v>2171</v>
      </c>
      <c r="C93" s="504" t="s">
        <v>2073</v>
      </c>
      <c r="D93" s="505">
        <v>36</v>
      </c>
      <c r="E93" s="525" t="s">
        <v>1008</v>
      </c>
      <c r="F93" s="525" t="s">
        <v>2090</v>
      </c>
      <c r="G93" s="666">
        <f>7.56+16.74792</f>
        <v>24.307919999999999</v>
      </c>
      <c r="H93" s="525" t="s">
        <v>2137</v>
      </c>
      <c r="I93" s="525" t="s">
        <v>744</v>
      </c>
    </row>
    <row r="94" spans="1:9" s="647" customFormat="1" ht="36">
      <c r="A94" s="501">
        <f t="shared" si="1"/>
        <v>85</v>
      </c>
      <c r="B94" s="503" t="s">
        <v>2171</v>
      </c>
      <c r="C94" s="504" t="s">
        <v>2073</v>
      </c>
      <c r="D94" s="505">
        <v>16</v>
      </c>
      <c r="E94" s="525" t="s">
        <v>1007</v>
      </c>
      <c r="F94" s="525" t="s">
        <v>2090</v>
      </c>
      <c r="G94" s="666">
        <f>3.36+7.44352</f>
        <v>10.803520000000001</v>
      </c>
      <c r="H94" s="525" t="s">
        <v>2137</v>
      </c>
      <c r="I94" s="525" t="s">
        <v>744</v>
      </c>
    </row>
    <row r="95" spans="1:9" s="647" customFormat="1" ht="60.75">
      <c r="A95" s="501">
        <f t="shared" si="1"/>
        <v>86</v>
      </c>
      <c r="B95" s="503" t="s">
        <v>2031</v>
      </c>
      <c r="C95" s="512" t="s">
        <v>2172</v>
      </c>
      <c r="D95" s="505">
        <v>3000</v>
      </c>
      <c r="E95" s="525" t="s">
        <v>1045</v>
      </c>
      <c r="F95" s="512" t="s">
        <v>2173</v>
      </c>
      <c r="G95" s="674">
        <f>4.0869+4.2435</f>
        <v>8.3304000000000009</v>
      </c>
      <c r="H95" s="525" t="s">
        <v>2137</v>
      </c>
      <c r="I95" s="525" t="s">
        <v>744</v>
      </c>
    </row>
    <row r="96" spans="1:9" s="647" customFormat="1" ht="24">
      <c r="A96" s="501">
        <f t="shared" si="1"/>
        <v>87</v>
      </c>
      <c r="B96" s="503" t="s">
        <v>2174</v>
      </c>
      <c r="C96" s="525" t="s">
        <v>2073</v>
      </c>
      <c r="D96" s="505">
        <v>1135</v>
      </c>
      <c r="E96" s="525" t="s">
        <v>1046</v>
      </c>
      <c r="F96" s="525" t="s">
        <v>2175</v>
      </c>
      <c r="G96" s="674">
        <f>1064.0398+1314.7159</f>
        <v>2378.7556999999997</v>
      </c>
      <c r="H96" s="525" t="s">
        <v>2079</v>
      </c>
      <c r="I96" s="525" t="s">
        <v>744</v>
      </c>
    </row>
    <row r="97" spans="1:9" s="647" customFormat="1" ht="60.75">
      <c r="A97" s="501">
        <f t="shared" si="1"/>
        <v>88</v>
      </c>
      <c r="B97" s="503" t="s">
        <v>2033</v>
      </c>
      <c r="C97" s="512" t="s">
        <v>2172</v>
      </c>
      <c r="D97" s="505">
        <v>763710</v>
      </c>
      <c r="E97" s="525" t="s">
        <v>1047</v>
      </c>
      <c r="F97" s="506" t="s">
        <v>2176</v>
      </c>
      <c r="G97" s="674">
        <f>197923.0836+14143.9092</f>
        <v>212066.99280000001</v>
      </c>
      <c r="H97" s="525" t="s">
        <v>2137</v>
      </c>
      <c r="I97" s="525" t="s">
        <v>744</v>
      </c>
    </row>
    <row r="98" spans="1:9" s="647" customFormat="1" ht="24">
      <c r="A98" s="501">
        <f t="shared" si="1"/>
        <v>89</v>
      </c>
      <c r="B98" s="503" t="s">
        <v>2038</v>
      </c>
      <c r="C98" s="525" t="s">
        <v>2073</v>
      </c>
      <c r="D98" s="505">
        <v>3460</v>
      </c>
      <c r="E98" s="525" t="s">
        <v>1048</v>
      </c>
      <c r="F98" s="525" t="s">
        <v>2130</v>
      </c>
      <c r="G98" s="674">
        <f>3989.9336-1960.436</f>
        <v>2029.4975999999999</v>
      </c>
      <c r="H98" s="525" t="s">
        <v>2137</v>
      </c>
      <c r="I98" s="525" t="s">
        <v>744</v>
      </c>
    </row>
    <row r="99" spans="1:9" s="647" customFormat="1" ht="24">
      <c r="A99" s="501">
        <f t="shared" si="1"/>
        <v>90</v>
      </c>
      <c r="B99" s="503" t="s">
        <v>2177</v>
      </c>
      <c r="C99" s="525" t="s">
        <v>2073</v>
      </c>
      <c r="D99" s="505">
        <v>115821</v>
      </c>
      <c r="E99" s="525" t="s">
        <v>1049</v>
      </c>
      <c r="F99" s="525" t="s">
        <v>2130</v>
      </c>
      <c r="G99" s="674">
        <f>138247.42023+6806.80017</f>
        <v>145054.22039999999</v>
      </c>
      <c r="H99" s="525" t="s">
        <v>2137</v>
      </c>
      <c r="I99" s="525" t="s">
        <v>744</v>
      </c>
    </row>
    <row r="100" spans="1:9" s="647" customFormat="1" ht="24">
      <c r="A100" s="501">
        <f t="shared" si="1"/>
        <v>91</v>
      </c>
      <c r="B100" s="503" t="s">
        <v>2038</v>
      </c>
      <c r="C100" s="525" t="s">
        <v>2073</v>
      </c>
      <c r="D100" s="505">
        <v>3513</v>
      </c>
      <c r="E100" s="525" t="s">
        <v>1050</v>
      </c>
      <c r="F100" s="525" t="s">
        <v>2130</v>
      </c>
      <c r="G100" s="674">
        <f>3533.76183+1467.20445</f>
        <v>5000.9662799999996</v>
      </c>
      <c r="H100" s="525" t="s">
        <v>2137</v>
      </c>
      <c r="I100" s="525" t="s">
        <v>744</v>
      </c>
    </row>
    <row r="101" spans="1:9" s="647" customFormat="1" ht="24">
      <c r="A101" s="501">
        <f t="shared" si="1"/>
        <v>92</v>
      </c>
      <c r="B101" s="503" t="s">
        <v>2036</v>
      </c>
      <c r="C101" s="525" t="s">
        <v>2073</v>
      </c>
      <c r="D101" s="505">
        <v>827</v>
      </c>
      <c r="E101" s="525" t="s">
        <v>1051</v>
      </c>
      <c r="F101" s="525" t="s">
        <v>2130</v>
      </c>
      <c r="G101" s="674">
        <f>1191.21907+376.8639</f>
        <v>1568.0829700000002</v>
      </c>
      <c r="H101" s="525" t="s">
        <v>2137</v>
      </c>
      <c r="I101" s="525" t="s">
        <v>744</v>
      </c>
    </row>
    <row r="102" spans="1:9" s="647" customFormat="1" ht="60">
      <c r="A102" s="501">
        <f t="shared" si="1"/>
        <v>93</v>
      </c>
      <c r="B102" s="503" t="s">
        <v>2178</v>
      </c>
      <c r="C102" s="525" t="s">
        <v>2073</v>
      </c>
      <c r="D102" s="505" t="s">
        <v>1227</v>
      </c>
      <c r="E102" s="525" t="s">
        <v>1052</v>
      </c>
      <c r="F102" s="525" t="s">
        <v>2130</v>
      </c>
      <c r="G102" s="674">
        <f>389753.58456+82248.42264</f>
        <v>472002.00719999999</v>
      </c>
      <c r="H102" s="525" t="s">
        <v>2137</v>
      </c>
      <c r="I102" s="525" t="s">
        <v>744</v>
      </c>
    </row>
    <row r="103" spans="1:9" s="647" customFormat="1" ht="72">
      <c r="A103" s="501">
        <f t="shared" si="1"/>
        <v>94</v>
      </c>
      <c r="B103" s="503" t="s">
        <v>1053</v>
      </c>
      <c r="C103" s="525" t="s">
        <v>2073</v>
      </c>
      <c r="D103" s="505">
        <v>2478</v>
      </c>
      <c r="E103" s="525" t="s">
        <v>1054</v>
      </c>
      <c r="F103" s="525" t="s">
        <v>2130</v>
      </c>
      <c r="G103" s="674">
        <f>2752.95888+829.08924</f>
        <v>3582.0481200000004</v>
      </c>
      <c r="H103" s="525" t="s">
        <v>2137</v>
      </c>
      <c r="I103" s="525" t="s">
        <v>744</v>
      </c>
    </row>
    <row r="104" spans="1:9" s="647" customFormat="1" ht="72">
      <c r="A104" s="501">
        <f t="shared" si="1"/>
        <v>95</v>
      </c>
      <c r="B104" s="503" t="s">
        <v>1055</v>
      </c>
      <c r="C104" s="525" t="s">
        <v>2073</v>
      </c>
      <c r="D104" s="505">
        <v>19754</v>
      </c>
      <c r="E104" s="525" t="s">
        <v>1056</v>
      </c>
      <c r="F104" s="525" t="s">
        <v>2130</v>
      </c>
      <c r="G104" s="674">
        <v>26067.971020000001</v>
      </c>
      <c r="H104" s="525" t="s">
        <v>2137</v>
      </c>
      <c r="I104" s="525" t="s">
        <v>744</v>
      </c>
    </row>
    <row r="105" spans="1:9" s="647" customFormat="1" ht="24">
      <c r="A105" s="501">
        <f t="shared" si="1"/>
        <v>96</v>
      </c>
      <c r="B105" s="503" t="s">
        <v>2177</v>
      </c>
      <c r="C105" s="525" t="s">
        <v>2073</v>
      </c>
      <c r="D105" s="505">
        <v>954</v>
      </c>
      <c r="E105" s="525" t="s">
        <v>1057</v>
      </c>
      <c r="F105" s="525" t="s">
        <v>2130</v>
      </c>
      <c r="G105" s="674">
        <f>959.63814+478.42146</f>
        <v>1438.0596</v>
      </c>
      <c r="H105" s="525" t="s">
        <v>2137</v>
      </c>
      <c r="I105" s="525" t="s">
        <v>744</v>
      </c>
    </row>
    <row r="106" spans="1:9" s="647" customFormat="1" ht="24">
      <c r="A106" s="501">
        <f t="shared" si="1"/>
        <v>97</v>
      </c>
      <c r="B106" s="503" t="s">
        <v>2038</v>
      </c>
      <c r="C106" s="525" t="s">
        <v>2073</v>
      </c>
      <c r="D106" s="505">
        <v>1509</v>
      </c>
      <c r="E106" s="525" t="s">
        <v>1058</v>
      </c>
      <c r="F106" s="525" t="s">
        <v>2130</v>
      </c>
      <c r="G106" s="674">
        <f>2101.32777+128.00847</f>
        <v>2229.3362399999996</v>
      </c>
      <c r="H106" s="525" t="s">
        <v>2137</v>
      </c>
      <c r="I106" s="525" t="s">
        <v>744</v>
      </c>
    </row>
    <row r="107" spans="1:9" s="647" customFormat="1" ht="24">
      <c r="A107" s="501">
        <f t="shared" si="1"/>
        <v>98</v>
      </c>
      <c r="B107" s="503" t="s">
        <v>2038</v>
      </c>
      <c r="C107" s="525" t="s">
        <v>2073</v>
      </c>
      <c r="D107" s="505">
        <v>195</v>
      </c>
      <c r="E107" s="525" t="s">
        <v>1059</v>
      </c>
      <c r="F107" s="525" t="s">
        <v>2130</v>
      </c>
      <c r="G107" s="674">
        <f>207.47025+89.16765</f>
        <v>296.6379</v>
      </c>
      <c r="H107" s="525" t="s">
        <v>2137</v>
      </c>
      <c r="I107" s="525" t="s">
        <v>744</v>
      </c>
    </row>
    <row r="108" spans="1:9" s="647" customFormat="1" ht="24">
      <c r="A108" s="501">
        <f t="shared" si="1"/>
        <v>99</v>
      </c>
      <c r="B108" s="503" t="s">
        <v>2038</v>
      </c>
      <c r="C108" s="525" t="s">
        <v>2073</v>
      </c>
      <c r="D108" s="505">
        <v>1553</v>
      </c>
      <c r="E108" s="525" t="s">
        <v>1060</v>
      </c>
      <c r="F108" s="525" t="s">
        <v>2130</v>
      </c>
      <c r="G108" s="674">
        <f>2236.95673+627.34988</f>
        <v>2864.3066099999996</v>
      </c>
      <c r="H108" s="525" t="s">
        <v>2137</v>
      </c>
      <c r="I108" s="525" t="s">
        <v>744</v>
      </c>
    </row>
    <row r="109" spans="1:9" s="647" customFormat="1" ht="96.75">
      <c r="A109" s="501">
        <f t="shared" si="1"/>
        <v>100</v>
      </c>
      <c r="B109" s="503" t="s">
        <v>2179</v>
      </c>
      <c r="C109" s="525" t="s">
        <v>2074</v>
      </c>
      <c r="D109" s="505">
        <v>90204</v>
      </c>
      <c r="E109" s="525" t="s">
        <v>1061</v>
      </c>
      <c r="F109" s="512" t="s">
        <v>2180</v>
      </c>
      <c r="G109" s="674">
        <f>816.3462+849.33026</f>
        <v>1665.6764599999999</v>
      </c>
      <c r="H109" s="525" t="s">
        <v>2137</v>
      </c>
      <c r="I109" s="525" t="s">
        <v>744</v>
      </c>
    </row>
    <row r="110" spans="1:9" s="647" customFormat="1" ht="36">
      <c r="A110" s="501">
        <f t="shared" si="1"/>
        <v>101</v>
      </c>
      <c r="B110" s="503" t="s">
        <v>2041</v>
      </c>
      <c r="C110" s="525" t="s">
        <v>2074</v>
      </c>
      <c r="D110" s="505">
        <v>27188</v>
      </c>
      <c r="E110" s="525" t="s">
        <v>1062</v>
      </c>
      <c r="F110" s="525" t="s">
        <v>2130</v>
      </c>
      <c r="G110" s="674">
        <f>146.27144+361.79813</f>
        <v>508.06957</v>
      </c>
      <c r="H110" s="525" t="s">
        <v>2137</v>
      </c>
      <c r="I110" s="525" t="s">
        <v>744</v>
      </c>
    </row>
    <row r="111" spans="1:9" s="647" customFormat="1" ht="36">
      <c r="A111" s="501">
        <f t="shared" si="1"/>
        <v>102</v>
      </c>
      <c r="B111" s="503" t="s">
        <v>2041</v>
      </c>
      <c r="C111" s="525" t="s">
        <v>2074</v>
      </c>
      <c r="D111" s="505">
        <v>26554</v>
      </c>
      <c r="E111" s="525" t="s">
        <v>1063</v>
      </c>
      <c r="F111" s="525" t="s">
        <v>2130</v>
      </c>
      <c r="G111" s="674">
        <f>115.26492+34.94338</f>
        <v>150.20830000000001</v>
      </c>
      <c r="H111" s="525" t="s">
        <v>2137</v>
      </c>
      <c r="I111" s="525" t="s">
        <v>744</v>
      </c>
    </row>
    <row r="112" spans="1:9" s="647" customFormat="1" ht="36">
      <c r="A112" s="501">
        <f t="shared" si="1"/>
        <v>103</v>
      </c>
      <c r="B112" s="503" t="s">
        <v>2041</v>
      </c>
      <c r="C112" s="525" t="s">
        <v>2074</v>
      </c>
      <c r="D112" s="505">
        <v>8038</v>
      </c>
      <c r="E112" s="525" t="s">
        <v>2181</v>
      </c>
      <c r="F112" s="525" t="s">
        <v>2130</v>
      </c>
      <c r="G112" s="674">
        <f>142.86052+353.36132</f>
        <v>496.22183999999999</v>
      </c>
      <c r="H112" s="525" t="s">
        <v>2137</v>
      </c>
      <c r="I112" s="525" t="s">
        <v>744</v>
      </c>
    </row>
    <row r="113" spans="1:9" s="647" customFormat="1" ht="36">
      <c r="A113" s="501">
        <f t="shared" si="1"/>
        <v>104</v>
      </c>
      <c r="B113" s="503" t="s">
        <v>2042</v>
      </c>
      <c r="C113" s="525" t="s">
        <v>2074</v>
      </c>
      <c r="D113" s="505">
        <v>3742</v>
      </c>
      <c r="E113" s="525" t="s">
        <v>1231</v>
      </c>
      <c r="F113" s="525" t="s">
        <v>2130</v>
      </c>
      <c r="G113" s="674">
        <f>53.66028+16.26749</f>
        <v>69.927769999999995</v>
      </c>
      <c r="H113" s="525" t="s">
        <v>2137</v>
      </c>
      <c r="I113" s="525" t="s">
        <v>744</v>
      </c>
    </row>
    <row r="114" spans="1:9" s="647" customFormat="1" ht="60.75">
      <c r="A114" s="501">
        <f t="shared" si="1"/>
        <v>105</v>
      </c>
      <c r="B114" s="503" t="s">
        <v>2182</v>
      </c>
      <c r="C114" s="512" t="s">
        <v>2172</v>
      </c>
      <c r="D114" s="505">
        <v>8296</v>
      </c>
      <c r="E114" s="525" t="s">
        <v>1232</v>
      </c>
      <c r="F114" s="512" t="s">
        <v>2183</v>
      </c>
      <c r="G114" s="674">
        <f>48.03384+2120.6791</f>
        <v>2168.7129399999999</v>
      </c>
      <c r="H114" s="525" t="s">
        <v>2137</v>
      </c>
      <c r="I114" s="525" t="s">
        <v>744</v>
      </c>
    </row>
    <row r="115" spans="1:9" s="647" customFormat="1" ht="24">
      <c r="A115" s="501">
        <f t="shared" si="1"/>
        <v>106</v>
      </c>
      <c r="B115" s="503" t="s">
        <v>2184</v>
      </c>
      <c r="C115" s="525" t="s">
        <v>2073</v>
      </c>
      <c r="D115" s="505">
        <v>4800</v>
      </c>
      <c r="E115" s="525" t="s">
        <v>1950</v>
      </c>
      <c r="F115" s="525" t="s">
        <v>2185</v>
      </c>
      <c r="G115" s="674">
        <v>251.376</v>
      </c>
      <c r="H115" s="525" t="s">
        <v>2079</v>
      </c>
      <c r="I115" s="525" t="s">
        <v>744</v>
      </c>
    </row>
    <row r="116" spans="1:9" s="647" customFormat="1" ht="24">
      <c r="A116" s="501">
        <f t="shared" ref="A116:A179" si="2">A115+1</f>
        <v>107</v>
      </c>
      <c r="B116" s="503" t="s">
        <v>2186</v>
      </c>
      <c r="C116" s="525" t="s">
        <v>2073</v>
      </c>
      <c r="D116" s="505">
        <v>1913</v>
      </c>
      <c r="E116" s="525" t="s">
        <v>1194</v>
      </c>
      <c r="F116" s="525" t="s">
        <v>2185</v>
      </c>
      <c r="G116" s="674">
        <v>455.887</v>
      </c>
      <c r="H116" s="525" t="s">
        <v>2079</v>
      </c>
      <c r="I116" s="525" t="s">
        <v>744</v>
      </c>
    </row>
    <row r="117" spans="1:9" s="647" customFormat="1" ht="24">
      <c r="A117" s="501">
        <f t="shared" si="2"/>
        <v>108</v>
      </c>
      <c r="B117" s="513" t="s">
        <v>2044</v>
      </c>
      <c r="C117" s="525" t="s">
        <v>2073</v>
      </c>
      <c r="D117" s="514">
        <v>7758</v>
      </c>
      <c r="E117" s="515" t="s">
        <v>1345</v>
      </c>
      <c r="F117" s="525" t="s">
        <v>2090</v>
      </c>
      <c r="G117" s="674">
        <f>8990.7462+821.49462</f>
        <v>9812.2408199999991</v>
      </c>
      <c r="H117" s="525" t="s">
        <v>2137</v>
      </c>
      <c r="I117" s="525" t="s">
        <v>744</v>
      </c>
    </row>
    <row r="118" spans="1:9" s="647" customFormat="1" ht="36">
      <c r="A118" s="501">
        <f t="shared" si="2"/>
        <v>109</v>
      </c>
      <c r="B118" s="513" t="s">
        <v>2187</v>
      </c>
      <c r="C118" s="525" t="s">
        <v>2188</v>
      </c>
      <c r="D118" s="514">
        <v>5637</v>
      </c>
      <c r="E118" s="515" t="s">
        <v>1348</v>
      </c>
      <c r="F118" s="525" t="s">
        <v>2075</v>
      </c>
      <c r="G118" s="674">
        <f>68.48451</f>
        <v>68.48451</v>
      </c>
      <c r="H118" s="525" t="s">
        <v>2079</v>
      </c>
      <c r="I118" s="525" t="s">
        <v>744</v>
      </c>
    </row>
    <row r="119" spans="1:9" s="647" customFormat="1" ht="24.75">
      <c r="A119" s="501">
        <f t="shared" si="2"/>
        <v>110</v>
      </c>
      <c r="B119" s="516" t="s">
        <v>2189</v>
      </c>
      <c r="C119" s="525" t="s">
        <v>2073</v>
      </c>
      <c r="D119" s="514">
        <v>3500</v>
      </c>
      <c r="E119" s="515" t="s">
        <v>1349</v>
      </c>
      <c r="F119" s="508" t="s">
        <v>2190</v>
      </c>
      <c r="G119" s="675">
        <f>168.28+10.535</f>
        <v>178.815</v>
      </c>
      <c r="H119" s="525" t="s">
        <v>2079</v>
      </c>
      <c r="I119" s="525" t="s">
        <v>744</v>
      </c>
    </row>
    <row r="120" spans="1:9" s="647" customFormat="1" ht="24.75">
      <c r="A120" s="501">
        <f t="shared" si="2"/>
        <v>111</v>
      </c>
      <c r="B120" s="516" t="s">
        <v>2191</v>
      </c>
      <c r="C120" s="525" t="s">
        <v>2073</v>
      </c>
      <c r="D120" s="514">
        <v>197</v>
      </c>
      <c r="E120" s="515" t="s">
        <v>2192</v>
      </c>
      <c r="F120" s="508" t="s">
        <v>2193</v>
      </c>
      <c r="G120" s="666">
        <v>233.38195999999999</v>
      </c>
      <c r="H120" s="525" t="s">
        <v>2079</v>
      </c>
      <c r="I120" s="525" t="s">
        <v>744</v>
      </c>
    </row>
    <row r="121" spans="1:9" s="647" customFormat="1" ht="24.75">
      <c r="A121" s="501">
        <f t="shared" si="2"/>
        <v>112</v>
      </c>
      <c r="B121" s="516" t="s">
        <v>2191</v>
      </c>
      <c r="C121" s="525" t="s">
        <v>2073</v>
      </c>
      <c r="D121" s="514">
        <v>230</v>
      </c>
      <c r="E121" s="515" t="s">
        <v>1351</v>
      </c>
      <c r="F121" s="508" t="s">
        <v>2194</v>
      </c>
      <c r="G121" s="675">
        <f>243.8322+15.2766</f>
        <v>259.10879999999997</v>
      </c>
      <c r="H121" s="525" t="s">
        <v>2079</v>
      </c>
      <c r="I121" s="525" t="s">
        <v>744</v>
      </c>
    </row>
    <row r="122" spans="1:9" s="647" customFormat="1" ht="96">
      <c r="A122" s="501">
        <f t="shared" si="2"/>
        <v>113</v>
      </c>
      <c r="B122" s="517" t="s">
        <v>2195</v>
      </c>
      <c r="C122" s="525" t="s">
        <v>2073</v>
      </c>
      <c r="D122" s="514">
        <v>5151</v>
      </c>
      <c r="E122" s="515" t="s">
        <v>1354</v>
      </c>
      <c r="F122" s="508" t="s">
        <v>2196</v>
      </c>
      <c r="G122" s="675">
        <f>29.82429+647.06862</f>
        <v>676.89291000000003</v>
      </c>
      <c r="H122" s="525" t="s">
        <v>2137</v>
      </c>
      <c r="I122" s="525" t="s">
        <v>2143</v>
      </c>
    </row>
    <row r="123" spans="1:9" s="647" customFormat="1" ht="84">
      <c r="A123" s="501">
        <f t="shared" si="2"/>
        <v>114</v>
      </c>
      <c r="B123" s="517" t="s">
        <v>2197</v>
      </c>
      <c r="C123" s="525" t="s">
        <v>2073</v>
      </c>
      <c r="D123" s="514">
        <v>7728</v>
      </c>
      <c r="E123" s="515" t="s">
        <v>1358</v>
      </c>
      <c r="F123" s="508" t="s">
        <v>2196</v>
      </c>
      <c r="G123" s="675">
        <f>44.74512+952.8624</f>
        <v>997.60752000000002</v>
      </c>
      <c r="H123" s="525" t="s">
        <v>2137</v>
      </c>
      <c r="I123" s="525" t="s">
        <v>2143</v>
      </c>
    </row>
    <row r="124" spans="1:9" s="647" customFormat="1" ht="24">
      <c r="A124" s="501">
        <f t="shared" si="2"/>
        <v>115</v>
      </c>
      <c r="B124" s="501" t="s">
        <v>2049</v>
      </c>
      <c r="C124" s="525" t="s">
        <v>2073</v>
      </c>
      <c r="D124" s="514">
        <v>7488</v>
      </c>
      <c r="E124" s="515" t="s">
        <v>1361</v>
      </c>
      <c r="F124" s="500" t="s">
        <v>2122</v>
      </c>
      <c r="G124" s="675">
        <f>2155.19616+1502.69184</f>
        <v>3657.8879999999999</v>
      </c>
      <c r="H124" s="525" t="s">
        <v>2079</v>
      </c>
      <c r="I124" s="525" t="s">
        <v>744</v>
      </c>
    </row>
    <row r="125" spans="1:9" s="647" customFormat="1" ht="24">
      <c r="A125" s="501">
        <f t="shared" si="2"/>
        <v>116</v>
      </c>
      <c r="B125" s="518" t="s">
        <v>2050</v>
      </c>
      <c r="C125" s="525" t="s">
        <v>2073</v>
      </c>
      <c r="D125" s="514">
        <v>4467</v>
      </c>
      <c r="E125" s="515" t="s">
        <v>1364</v>
      </c>
      <c r="F125" s="525" t="s">
        <v>2090</v>
      </c>
      <c r="G125" s="673">
        <v>54.270060000000001</v>
      </c>
      <c r="H125" s="525" t="s">
        <v>2079</v>
      </c>
      <c r="I125" s="525" t="s">
        <v>744</v>
      </c>
    </row>
    <row r="126" spans="1:9" s="647" customFormat="1" ht="24">
      <c r="A126" s="501">
        <f t="shared" si="2"/>
        <v>117</v>
      </c>
      <c r="B126" s="518" t="s">
        <v>2050</v>
      </c>
      <c r="C126" s="525" t="s">
        <v>2073</v>
      </c>
      <c r="D126" s="514">
        <v>947</v>
      </c>
      <c r="E126" s="515" t="s">
        <v>1367</v>
      </c>
      <c r="F126" s="525" t="s">
        <v>2090</v>
      </c>
      <c r="G126" s="673">
        <v>11.5052</v>
      </c>
      <c r="H126" s="525" t="s">
        <v>2079</v>
      </c>
      <c r="I126" s="525" t="s">
        <v>744</v>
      </c>
    </row>
    <row r="127" spans="1:9" s="647" customFormat="1" ht="24.75">
      <c r="A127" s="501">
        <f t="shared" si="2"/>
        <v>118</v>
      </c>
      <c r="B127" s="501" t="s">
        <v>2198</v>
      </c>
      <c r="C127" s="525" t="s">
        <v>2073</v>
      </c>
      <c r="D127" s="514">
        <v>600</v>
      </c>
      <c r="E127" s="515" t="s">
        <v>1368</v>
      </c>
      <c r="F127" s="508" t="s">
        <v>2199</v>
      </c>
      <c r="G127" s="666">
        <f>835.518+759.876</f>
        <v>1595.394</v>
      </c>
      <c r="H127" s="525" t="s">
        <v>2079</v>
      </c>
      <c r="I127" s="525" t="s">
        <v>744</v>
      </c>
    </row>
    <row r="128" spans="1:9" s="647" customFormat="1" ht="60">
      <c r="A128" s="501">
        <f t="shared" si="2"/>
        <v>119</v>
      </c>
      <c r="B128" s="501" t="s">
        <v>2053</v>
      </c>
      <c r="C128" s="525" t="s">
        <v>2073</v>
      </c>
      <c r="D128" s="514">
        <v>10706</v>
      </c>
      <c r="E128" s="515" t="s">
        <v>1371</v>
      </c>
      <c r="F128" s="508" t="s">
        <v>2199</v>
      </c>
      <c r="G128" s="666">
        <f>12548.82378+1964.22982</f>
        <v>14513.053600000001</v>
      </c>
      <c r="H128" s="525" t="s">
        <v>2137</v>
      </c>
      <c r="I128" s="517" t="s">
        <v>1374</v>
      </c>
    </row>
    <row r="129" spans="1:9" s="647" customFormat="1" ht="47.25">
      <c r="A129" s="501">
        <f t="shared" si="2"/>
        <v>120</v>
      </c>
      <c r="B129" s="661" t="s">
        <v>2054</v>
      </c>
      <c r="C129" s="525" t="s">
        <v>2073</v>
      </c>
      <c r="D129" s="660">
        <v>11424</v>
      </c>
      <c r="E129" s="660" t="s">
        <v>1504</v>
      </c>
      <c r="F129" s="525" t="s">
        <v>2260</v>
      </c>
      <c r="G129" s="666">
        <f>16449.87456+6143.14176</f>
        <v>22593.016320000002</v>
      </c>
      <c r="H129" s="525" t="s">
        <v>2079</v>
      </c>
      <c r="I129" s="525" t="s">
        <v>744</v>
      </c>
    </row>
    <row r="130" spans="1:9" s="647" customFormat="1" ht="31.5">
      <c r="A130" s="501">
        <f t="shared" si="2"/>
        <v>121</v>
      </c>
      <c r="B130" s="300" t="s">
        <v>2055</v>
      </c>
      <c r="C130" s="525" t="s">
        <v>2073</v>
      </c>
      <c r="D130" s="300">
        <v>820</v>
      </c>
      <c r="E130" s="300" t="s">
        <v>1506</v>
      </c>
      <c r="F130" s="525" t="s">
        <v>2190</v>
      </c>
      <c r="G130" s="666">
        <f>21.7792+2264+19.4824</f>
        <v>2305.2615999999998</v>
      </c>
      <c r="H130" s="525" t="s">
        <v>2079</v>
      </c>
      <c r="I130" s="525" t="s">
        <v>744</v>
      </c>
    </row>
    <row r="131" spans="1:9" s="647" customFormat="1" ht="36">
      <c r="A131" s="501">
        <f t="shared" si="2"/>
        <v>122</v>
      </c>
      <c r="B131" s="300" t="s">
        <v>2056</v>
      </c>
      <c r="C131" s="525" t="s">
        <v>2073</v>
      </c>
      <c r="D131" s="300">
        <v>5830</v>
      </c>
      <c r="E131" s="300" t="s">
        <v>1509</v>
      </c>
      <c r="F131" s="525" t="s">
        <v>2261</v>
      </c>
      <c r="G131" s="666">
        <f>40.81371+808.85049</f>
        <v>849.66420000000005</v>
      </c>
      <c r="H131" s="525" t="s">
        <v>2079</v>
      </c>
      <c r="I131" s="525" t="s">
        <v>744</v>
      </c>
    </row>
    <row r="132" spans="1:9" s="647" customFormat="1" ht="24">
      <c r="A132" s="501">
        <f t="shared" si="2"/>
        <v>123</v>
      </c>
      <c r="B132" s="300" t="s">
        <v>2057</v>
      </c>
      <c r="C132" s="525" t="s">
        <v>2073</v>
      </c>
      <c r="D132" s="300">
        <v>1219</v>
      </c>
      <c r="E132" s="300" t="s">
        <v>1511</v>
      </c>
      <c r="F132" s="525" t="s">
        <v>2262</v>
      </c>
      <c r="G132" s="666">
        <f>7.05801+183.24008</f>
        <v>190.29809</v>
      </c>
      <c r="H132" s="525" t="s">
        <v>2079</v>
      </c>
      <c r="I132" s="525" t="s">
        <v>744</v>
      </c>
    </row>
    <row r="133" spans="1:9" s="647" customFormat="1" ht="47.25">
      <c r="A133" s="501">
        <f t="shared" si="2"/>
        <v>124</v>
      </c>
      <c r="B133" s="300" t="s">
        <v>1513</v>
      </c>
      <c r="C133" s="525" t="s">
        <v>2073</v>
      </c>
      <c r="D133" s="300">
        <v>52</v>
      </c>
      <c r="E133" s="300" t="s">
        <v>1514</v>
      </c>
      <c r="F133" s="525" t="s">
        <v>2263</v>
      </c>
      <c r="G133" s="666">
        <f>10.78948+0.77324</f>
        <v>11.562719999999999</v>
      </c>
      <c r="H133" s="525" t="s">
        <v>2079</v>
      </c>
      <c r="I133" s="525" t="s">
        <v>744</v>
      </c>
    </row>
    <row r="134" spans="1:9" s="647" customFormat="1" ht="47.25">
      <c r="A134" s="501">
        <f t="shared" si="2"/>
        <v>125</v>
      </c>
      <c r="B134" s="300" t="s">
        <v>1517</v>
      </c>
      <c r="C134" s="525" t="s">
        <v>2073</v>
      </c>
      <c r="D134" s="300">
        <v>71</v>
      </c>
      <c r="E134" s="300" t="s">
        <v>1518</v>
      </c>
      <c r="F134" s="525" t="s">
        <v>2263</v>
      </c>
      <c r="G134" s="666">
        <f>16.07724+0.9372</f>
        <v>17.01444</v>
      </c>
      <c r="H134" s="525" t="s">
        <v>2079</v>
      </c>
      <c r="I134" s="525" t="s">
        <v>744</v>
      </c>
    </row>
    <row r="135" spans="1:9" s="647" customFormat="1" ht="36">
      <c r="A135" s="501">
        <f t="shared" si="2"/>
        <v>126</v>
      </c>
      <c r="B135" s="300" t="s">
        <v>1584</v>
      </c>
      <c r="C135" s="525" t="s">
        <v>2073</v>
      </c>
      <c r="D135" s="300">
        <v>10608</v>
      </c>
      <c r="E135" s="300" t="s">
        <v>1585</v>
      </c>
      <c r="F135" s="525" t="s">
        <v>2261</v>
      </c>
      <c r="G135" s="676">
        <f>61.42032+67.46688</f>
        <v>128.88720000000001</v>
      </c>
      <c r="H135" s="525" t="s">
        <v>2079</v>
      </c>
      <c r="I135" s="525" t="s">
        <v>744</v>
      </c>
    </row>
    <row r="136" spans="1:9" s="647" customFormat="1" ht="47.25">
      <c r="A136" s="501">
        <f t="shared" si="2"/>
        <v>127</v>
      </c>
      <c r="B136" s="299" t="s">
        <v>1587</v>
      </c>
      <c r="C136" s="525" t="s">
        <v>2073</v>
      </c>
      <c r="D136" s="300">
        <v>1000</v>
      </c>
      <c r="E136" s="300" t="s">
        <v>1588</v>
      </c>
      <c r="F136" s="525" t="s">
        <v>2264</v>
      </c>
      <c r="G136" s="673">
        <f>228.72+3.82</f>
        <v>232.54</v>
      </c>
      <c r="H136" s="525" t="s">
        <v>2079</v>
      </c>
      <c r="I136" s="525" t="s">
        <v>744</v>
      </c>
    </row>
    <row r="137" spans="1:9" s="647" customFormat="1" ht="47.25">
      <c r="A137" s="501">
        <f t="shared" si="2"/>
        <v>128</v>
      </c>
      <c r="B137" s="299" t="s">
        <v>1591</v>
      </c>
      <c r="C137" s="525" t="s">
        <v>2073</v>
      </c>
      <c r="D137" s="300">
        <v>1000</v>
      </c>
      <c r="E137" s="300" t="s">
        <v>1592</v>
      </c>
      <c r="F137" s="525" t="s">
        <v>2264</v>
      </c>
      <c r="G137" s="673">
        <f>228.72+3.28</f>
        <v>232</v>
      </c>
      <c r="H137" s="525" t="s">
        <v>2079</v>
      </c>
      <c r="I137" s="525" t="s">
        <v>744</v>
      </c>
    </row>
    <row r="138" spans="1:9" s="647" customFormat="1" ht="47.25">
      <c r="A138" s="501">
        <f t="shared" si="2"/>
        <v>129</v>
      </c>
      <c r="B138" s="299" t="s">
        <v>1593</v>
      </c>
      <c r="C138" s="525" t="s">
        <v>2073</v>
      </c>
      <c r="D138" s="300">
        <v>1000</v>
      </c>
      <c r="E138" s="300" t="s">
        <v>1594</v>
      </c>
      <c r="F138" s="525" t="s">
        <v>2264</v>
      </c>
      <c r="G138" s="666">
        <f>228.72+4.89</f>
        <v>233.60999999999999</v>
      </c>
      <c r="H138" s="525" t="s">
        <v>2079</v>
      </c>
      <c r="I138" s="525" t="s">
        <v>744</v>
      </c>
    </row>
    <row r="139" spans="1:9" s="647" customFormat="1" ht="47.25">
      <c r="A139" s="501">
        <f t="shared" si="2"/>
        <v>130</v>
      </c>
      <c r="B139" s="299" t="s">
        <v>1595</v>
      </c>
      <c r="C139" s="525" t="s">
        <v>2073</v>
      </c>
      <c r="D139" s="300">
        <v>1000</v>
      </c>
      <c r="E139" s="300" t="s">
        <v>1596</v>
      </c>
      <c r="F139" s="525" t="s">
        <v>2264</v>
      </c>
      <c r="G139" s="666">
        <f>228.72+4.36</f>
        <v>233.08</v>
      </c>
      <c r="H139" s="525" t="s">
        <v>2079</v>
      </c>
      <c r="I139" s="525" t="s">
        <v>744</v>
      </c>
    </row>
    <row r="140" spans="1:9" s="647" customFormat="1" ht="47.25">
      <c r="A140" s="501">
        <f t="shared" si="2"/>
        <v>131</v>
      </c>
      <c r="B140" s="662" t="s">
        <v>1597</v>
      </c>
      <c r="C140" s="525" t="s">
        <v>2073</v>
      </c>
      <c r="D140" s="300">
        <v>1000</v>
      </c>
      <c r="E140" s="300" t="s">
        <v>1598</v>
      </c>
      <c r="F140" s="525" t="s">
        <v>2264</v>
      </c>
      <c r="G140" s="666">
        <v>2007.43</v>
      </c>
      <c r="H140" s="525" t="s">
        <v>2079</v>
      </c>
      <c r="I140" s="525" t="s">
        <v>744</v>
      </c>
    </row>
    <row r="141" spans="1:9" s="647" customFormat="1" ht="47.25">
      <c r="A141" s="501">
        <f t="shared" si="2"/>
        <v>132</v>
      </c>
      <c r="B141" s="299" t="s">
        <v>1599</v>
      </c>
      <c r="C141" s="525" t="s">
        <v>2073</v>
      </c>
      <c r="D141" s="300">
        <v>458</v>
      </c>
      <c r="E141" s="300" t="s">
        <v>1600</v>
      </c>
      <c r="F141" s="525" t="s">
        <v>2264</v>
      </c>
      <c r="G141" s="666">
        <f>70.79306+80.41106</f>
        <v>151.20411999999999</v>
      </c>
      <c r="H141" s="525" t="s">
        <v>2079</v>
      </c>
      <c r="I141" s="525" t="s">
        <v>744</v>
      </c>
    </row>
    <row r="142" spans="1:9" s="647" customFormat="1" ht="47.25">
      <c r="A142" s="501">
        <f t="shared" si="2"/>
        <v>133</v>
      </c>
      <c r="B142" s="299" t="s">
        <v>1709</v>
      </c>
      <c r="C142" s="525" t="s">
        <v>2073</v>
      </c>
      <c r="D142" s="299">
        <v>1444</v>
      </c>
      <c r="E142" s="299" t="s">
        <v>1655</v>
      </c>
      <c r="F142" s="525" t="s">
        <v>2264</v>
      </c>
      <c r="G142" s="666">
        <v>335.12352000000004</v>
      </c>
      <c r="H142" s="525" t="s">
        <v>2079</v>
      </c>
      <c r="I142" s="525" t="s">
        <v>744</v>
      </c>
    </row>
    <row r="143" spans="1:9" s="647" customFormat="1" ht="47.25">
      <c r="A143" s="501">
        <f t="shared" si="2"/>
        <v>134</v>
      </c>
      <c r="B143" s="299" t="s">
        <v>1710</v>
      </c>
      <c r="C143" s="525" t="s">
        <v>2073</v>
      </c>
      <c r="D143" s="299">
        <v>1500</v>
      </c>
      <c r="E143" s="299" t="s">
        <v>1656</v>
      </c>
      <c r="F143" s="525" t="s">
        <v>2264</v>
      </c>
      <c r="G143" s="666">
        <v>344.61</v>
      </c>
      <c r="H143" s="525" t="s">
        <v>2079</v>
      </c>
      <c r="I143" s="525" t="s">
        <v>744</v>
      </c>
    </row>
    <row r="144" spans="1:9" s="647" customFormat="1" ht="47.25">
      <c r="A144" s="501">
        <f t="shared" si="2"/>
        <v>135</v>
      </c>
      <c r="B144" s="299" t="s">
        <v>1711</v>
      </c>
      <c r="C144" s="525" t="s">
        <v>2073</v>
      </c>
      <c r="D144" s="299">
        <v>1500</v>
      </c>
      <c r="E144" s="299" t="s">
        <v>1657</v>
      </c>
      <c r="F144" s="525" t="s">
        <v>2264</v>
      </c>
      <c r="G144" s="666">
        <v>347.65499999999997</v>
      </c>
      <c r="H144" s="525" t="s">
        <v>2079</v>
      </c>
      <c r="I144" s="525" t="s">
        <v>744</v>
      </c>
    </row>
    <row r="145" spans="1:9" s="647" customFormat="1" ht="47.25">
      <c r="A145" s="501">
        <f t="shared" si="2"/>
        <v>136</v>
      </c>
      <c r="B145" s="299" t="s">
        <v>1724</v>
      </c>
      <c r="C145" s="525" t="s">
        <v>2073</v>
      </c>
      <c r="D145" s="299">
        <v>1500</v>
      </c>
      <c r="E145" s="299" t="s">
        <v>1658</v>
      </c>
      <c r="F145" s="525" t="s">
        <v>2264</v>
      </c>
      <c r="G145" s="666">
        <v>341.94</v>
      </c>
      <c r="H145" s="525" t="s">
        <v>2079</v>
      </c>
      <c r="I145" s="525" t="s">
        <v>744</v>
      </c>
    </row>
    <row r="146" spans="1:9" s="647" customFormat="1" ht="47.25">
      <c r="A146" s="501">
        <f t="shared" si="2"/>
        <v>137</v>
      </c>
      <c r="B146" s="299" t="s">
        <v>1725</v>
      </c>
      <c r="C146" s="525" t="s">
        <v>2073</v>
      </c>
      <c r="D146" s="299">
        <v>1500</v>
      </c>
      <c r="E146" s="299" t="s">
        <v>1659</v>
      </c>
      <c r="F146" s="525" t="s">
        <v>2264</v>
      </c>
      <c r="G146" s="666">
        <v>346.17</v>
      </c>
      <c r="H146" s="525" t="s">
        <v>2079</v>
      </c>
      <c r="I146" s="525" t="s">
        <v>744</v>
      </c>
    </row>
    <row r="147" spans="1:9" s="647" customFormat="1" ht="47.25">
      <c r="A147" s="501">
        <f t="shared" si="2"/>
        <v>138</v>
      </c>
      <c r="B147" s="299" t="s">
        <v>1726</v>
      </c>
      <c r="C147" s="525" t="s">
        <v>2073</v>
      </c>
      <c r="D147" s="299">
        <v>1500</v>
      </c>
      <c r="E147" s="299" t="s">
        <v>1660</v>
      </c>
      <c r="F147" s="525" t="s">
        <v>2264</v>
      </c>
      <c r="G147" s="666">
        <v>340.48500000000001</v>
      </c>
      <c r="H147" s="525" t="s">
        <v>2079</v>
      </c>
      <c r="I147" s="525" t="s">
        <v>744</v>
      </c>
    </row>
    <row r="148" spans="1:9" s="647" customFormat="1" ht="47.25">
      <c r="A148" s="501">
        <f t="shared" si="2"/>
        <v>139</v>
      </c>
      <c r="B148" s="299" t="s">
        <v>1727</v>
      </c>
      <c r="C148" s="525" t="s">
        <v>2073</v>
      </c>
      <c r="D148" s="299">
        <v>1500</v>
      </c>
      <c r="E148" s="299" t="s">
        <v>1661</v>
      </c>
      <c r="F148" s="525" t="s">
        <v>2264</v>
      </c>
      <c r="G148" s="666">
        <v>344.7</v>
      </c>
      <c r="H148" s="525" t="s">
        <v>2079</v>
      </c>
      <c r="I148" s="525" t="s">
        <v>744</v>
      </c>
    </row>
    <row r="149" spans="1:9" s="647" customFormat="1" ht="47.25">
      <c r="A149" s="501">
        <f t="shared" si="2"/>
        <v>140</v>
      </c>
      <c r="B149" s="299" t="s">
        <v>1728</v>
      </c>
      <c r="C149" s="525" t="s">
        <v>2073</v>
      </c>
      <c r="D149" s="299">
        <v>1500</v>
      </c>
      <c r="E149" s="299" t="s">
        <v>1662</v>
      </c>
      <c r="F149" s="525" t="s">
        <v>2264</v>
      </c>
      <c r="G149" s="666">
        <v>339.03</v>
      </c>
      <c r="H149" s="525" t="s">
        <v>2079</v>
      </c>
      <c r="I149" s="525" t="s">
        <v>744</v>
      </c>
    </row>
    <row r="150" spans="1:9" s="647" customFormat="1" ht="47.25">
      <c r="A150" s="501">
        <f t="shared" si="2"/>
        <v>141</v>
      </c>
      <c r="B150" s="299" t="s">
        <v>1729</v>
      </c>
      <c r="C150" s="525" t="s">
        <v>2073</v>
      </c>
      <c r="D150" s="299">
        <v>1500</v>
      </c>
      <c r="E150" s="299" t="s">
        <v>1663</v>
      </c>
      <c r="F150" s="525" t="s">
        <v>2264</v>
      </c>
      <c r="G150" s="666">
        <v>342.19499999999999</v>
      </c>
      <c r="H150" s="525" t="s">
        <v>2079</v>
      </c>
      <c r="I150" s="525" t="s">
        <v>744</v>
      </c>
    </row>
    <row r="151" spans="1:9" s="647" customFormat="1" ht="47.25">
      <c r="A151" s="501">
        <f t="shared" si="2"/>
        <v>142</v>
      </c>
      <c r="B151" s="299" t="s">
        <v>1730</v>
      </c>
      <c r="C151" s="525" t="s">
        <v>2073</v>
      </c>
      <c r="D151" s="299">
        <v>1500</v>
      </c>
      <c r="E151" s="299" t="s">
        <v>1664</v>
      </c>
      <c r="F151" s="525" t="s">
        <v>2264</v>
      </c>
      <c r="G151" s="666">
        <v>337.57499999999999</v>
      </c>
      <c r="H151" s="525" t="s">
        <v>2079</v>
      </c>
      <c r="I151" s="525" t="s">
        <v>744</v>
      </c>
    </row>
    <row r="152" spans="1:9" s="647" customFormat="1" ht="47.25">
      <c r="A152" s="501">
        <f t="shared" si="2"/>
        <v>143</v>
      </c>
      <c r="B152" s="299" t="s">
        <v>1731</v>
      </c>
      <c r="C152" s="525" t="s">
        <v>2073</v>
      </c>
      <c r="D152" s="299">
        <v>1500</v>
      </c>
      <c r="E152" s="299" t="s">
        <v>1665</v>
      </c>
      <c r="F152" s="525" t="s">
        <v>2264</v>
      </c>
      <c r="G152" s="666">
        <v>340.72500000000002</v>
      </c>
      <c r="H152" s="525" t="s">
        <v>2079</v>
      </c>
      <c r="I152" s="525" t="s">
        <v>744</v>
      </c>
    </row>
    <row r="153" spans="1:9" s="647" customFormat="1" ht="47.25">
      <c r="A153" s="501">
        <f t="shared" si="2"/>
        <v>144</v>
      </c>
      <c r="B153" s="299" t="s">
        <v>1732</v>
      </c>
      <c r="C153" s="525" t="s">
        <v>2073</v>
      </c>
      <c r="D153" s="299">
        <v>1500</v>
      </c>
      <c r="E153" s="299" t="s">
        <v>1666</v>
      </c>
      <c r="F153" s="525" t="s">
        <v>2264</v>
      </c>
      <c r="G153" s="666">
        <v>336.13499999999999</v>
      </c>
      <c r="H153" s="525" t="s">
        <v>2079</v>
      </c>
      <c r="I153" s="525" t="s">
        <v>744</v>
      </c>
    </row>
    <row r="154" spans="1:9" s="647" customFormat="1" ht="47.25">
      <c r="A154" s="501">
        <f t="shared" si="2"/>
        <v>145</v>
      </c>
      <c r="B154" s="299" t="s">
        <v>1733</v>
      </c>
      <c r="C154" s="525" t="s">
        <v>2073</v>
      </c>
      <c r="D154" s="299">
        <v>1500</v>
      </c>
      <c r="E154" s="299" t="s">
        <v>1667</v>
      </c>
      <c r="F154" s="525" t="s">
        <v>2264</v>
      </c>
      <c r="G154" s="666">
        <v>340.29</v>
      </c>
      <c r="H154" s="525" t="s">
        <v>2079</v>
      </c>
      <c r="I154" s="525" t="s">
        <v>744</v>
      </c>
    </row>
    <row r="155" spans="1:9" s="647" customFormat="1" ht="47.25">
      <c r="A155" s="501">
        <f t="shared" si="2"/>
        <v>146</v>
      </c>
      <c r="B155" s="299" t="s">
        <v>1734</v>
      </c>
      <c r="C155" s="525" t="s">
        <v>2073</v>
      </c>
      <c r="D155" s="299">
        <v>1375</v>
      </c>
      <c r="E155" s="299" t="s">
        <v>1668</v>
      </c>
      <c r="F155" s="525" t="s">
        <v>2264</v>
      </c>
      <c r="G155" s="666">
        <v>306.80374999999998</v>
      </c>
      <c r="H155" s="525" t="s">
        <v>2079</v>
      </c>
      <c r="I155" s="525" t="s">
        <v>744</v>
      </c>
    </row>
    <row r="156" spans="1:9" s="647" customFormat="1" ht="47.25">
      <c r="A156" s="501">
        <f t="shared" si="2"/>
        <v>147</v>
      </c>
      <c r="B156" s="299" t="s">
        <v>1735</v>
      </c>
      <c r="C156" s="525" t="s">
        <v>2073</v>
      </c>
      <c r="D156" s="299">
        <v>1500</v>
      </c>
      <c r="E156" s="299" t="s">
        <v>1669</v>
      </c>
      <c r="F156" s="525" t="s">
        <v>2264</v>
      </c>
      <c r="G156" s="666">
        <v>337.815</v>
      </c>
      <c r="H156" s="525" t="s">
        <v>2079</v>
      </c>
      <c r="I156" s="525" t="s">
        <v>744</v>
      </c>
    </row>
    <row r="157" spans="1:9" s="647" customFormat="1" ht="47.25">
      <c r="A157" s="501">
        <f t="shared" si="2"/>
        <v>148</v>
      </c>
      <c r="B157" s="299" t="s">
        <v>1736</v>
      </c>
      <c r="C157" s="525" t="s">
        <v>2073</v>
      </c>
      <c r="D157" s="299">
        <v>1500</v>
      </c>
      <c r="E157" s="299" t="s">
        <v>1670</v>
      </c>
      <c r="F157" s="525" t="s">
        <v>2264</v>
      </c>
      <c r="G157" s="666">
        <v>336.375</v>
      </c>
      <c r="H157" s="525" t="s">
        <v>2079</v>
      </c>
      <c r="I157" s="525" t="s">
        <v>744</v>
      </c>
    </row>
    <row r="158" spans="1:9" s="647" customFormat="1" ht="47.25">
      <c r="A158" s="501">
        <f t="shared" si="2"/>
        <v>149</v>
      </c>
      <c r="B158" s="299" t="s">
        <v>1737</v>
      </c>
      <c r="C158" s="525" t="s">
        <v>2073</v>
      </c>
      <c r="D158" s="299">
        <v>1619</v>
      </c>
      <c r="E158" s="299" t="s">
        <v>1671</v>
      </c>
      <c r="F158" s="525" t="s">
        <v>2264</v>
      </c>
      <c r="G158" s="673">
        <v>362.59123999999997</v>
      </c>
      <c r="H158" s="525" t="s">
        <v>2079</v>
      </c>
      <c r="I158" s="525" t="s">
        <v>744</v>
      </c>
    </row>
    <row r="159" spans="1:9" s="647" customFormat="1" ht="47.25">
      <c r="A159" s="501">
        <f t="shared" si="2"/>
        <v>150</v>
      </c>
      <c r="B159" s="299" t="s">
        <v>1738</v>
      </c>
      <c r="C159" s="525" t="s">
        <v>2073</v>
      </c>
      <c r="D159" s="299">
        <v>1491</v>
      </c>
      <c r="E159" s="299" t="s">
        <v>1672</v>
      </c>
      <c r="F159" s="525" t="s">
        <v>2264</v>
      </c>
      <c r="G159" s="673">
        <v>342.27300000000002</v>
      </c>
      <c r="H159" s="525" t="s">
        <v>2079</v>
      </c>
      <c r="I159" s="525" t="s">
        <v>744</v>
      </c>
    </row>
    <row r="160" spans="1:9" s="647" customFormat="1" ht="47.25">
      <c r="A160" s="501">
        <f t="shared" si="2"/>
        <v>151</v>
      </c>
      <c r="B160" s="299" t="s">
        <v>1739</v>
      </c>
      <c r="C160" s="525" t="s">
        <v>2073</v>
      </c>
      <c r="D160" s="299">
        <v>1432</v>
      </c>
      <c r="E160" s="299" t="s">
        <v>1684</v>
      </c>
      <c r="F160" s="525" t="s">
        <v>2264</v>
      </c>
      <c r="G160" s="673">
        <v>325.58999999999997</v>
      </c>
      <c r="H160" s="525" t="s">
        <v>2079</v>
      </c>
      <c r="I160" s="525" t="s">
        <v>744</v>
      </c>
    </row>
    <row r="161" spans="1:9" ht="47.25">
      <c r="A161" s="501">
        <f t="shared" si="2"/>
        <v>152</v>
      </c>
      <c r="B161" s="296" t="s">
        <v>1740</v>
      </c>
      <c r="C161" s="525" t="s">
        <v>2073</v>
      </c>
      <c r="D161" s="299">
        <v>1500</v>
      </c>
      <c r="E161" s="299" t="s">
        <v>1685</v>
      </c>
      <c r="F161" s="525" t="s">
        <v>2264</v>
      </c>
      <c r="G161" s="666">
        <v>342.69</v>
      </c>
      <c r="H161" s="525" t="s">
        <v>2079</v>
      </c>
      <c r="I161" s="525" t="s">
        <v>744</v>
      </c>
    </row>
    <row r="162" spans="1:9" ht="47.25">
      <c r="A162" s="501">
        <f t="shared" si="2"/>
        <v>153</v>
      </c>
      <c r="B162" s="296" t="s">
        <v>1741</v>
      </c>
      <c r="C162" s="525" t="s">
        <v>2073</v>
      </c>
      <c r="D162" s="299">
        <v>1500</v>
      </c>
      <c r="E162" s="299" t="s">
        <v>1686</v>
      </c>
      <c r="F162" s="525" t="s">
        <v>2264</v>
      </c>
      <c r="G162" s="666">
        <v>338.85</v>
      </c>
      <c r="H162" s="525" t="s">
        <v>2079</v>
      </c>
      <c r="I162" s="525" t="s">
        <v>744</v>
      </c>
    </row>
    <row r="163" spans="1:9" ht="47.25">
      <c r="A163" s="501">
        <f t="shared" si="2"/>
        <v>154</v>
      </c>
      <c r="B163" s="296" t="s">
        <v>1742</v>
      </c>
      <c r="C163" s="525" t="s">
        <v>2073</v>
      </c>
      <c r="D163" s="299">
        <v>1500</v>
      </c>
      <c r="E163" s="299" t="s">
        <v>1687</v>
      </c>
      <c r="F163" s="525" t="s">
        <v>2264</v>
      </c>
      <c r="G163" s="666">
        <v>340.27499999999998</v>
      </c>
      <c r="H163" s="525" t="s">
        <v>2079</v>
      </c>
      <c r="I163" s="525" t="s">
        <v>744</v>
      </c>
    </row>
    <row r="164" spans="1:9" ht="47.25">
      <c r="A164" s="501">
        <f t="shared" si="2"/>
        <v>155</v>
      </c>
      <c r="B164" s="296" t="s">
        <v>1743</v>
      </c>
      <c r="C164" s="525" t="s">
        <v>2073</v>
      </c>
      <c r="D164" s="299">
        <v>1500</v>
      </c>
      <c r="E164" s="299" t="s">
        <v>1688</v>
      </c>
      <c r="F164" s="525" t="s">
        <v>2264</v>
      </c>
      <c r="G164" s="666">
        <v>337.42500000000001</v>
      </c>
      <c r="H164" s="525" t="s">
        <v>2079</v>
      </c>
      <c r="I164" s="525" t="s">
        <v>744</v>
      </c>
    </row>
    <row r="165" spans="1:9" ht="47.25">
      <c r="A165" s="501">
        <f t="shared" si="2"/>
        <v>156</v>
      </c>
      <c r="B165" s="296" t="s">
        <v>1744</v>
      </c>
      <c r="C165" s="525" t="s">
        <v>2073</v>
      </c>
      <c r="D165" s="299">
        <v>1500</v>
      </c>
      <c r="E165" s="299" t="s">
        <v>1689</v>
      </c>
      <c r="F165" s="525" t="s">
        <v>2264</v>
      </c>
      <c r="G165" s="673">
        <v>338.84</v>
      </c>
      <c r="H165" s="525" t="s">
        <v>2079</v>
      </c>
      <c r="I165" s="525" t="s">
        <v>744</v>
      </c>
    </row>
    <row r="166" spans="1:9" ht="47.25">
      <c r="A166" s="501">
        <f t="shared" si="2"/>
        <v>157</v>
      </c>
      <c r="B166" s="296" t="s">
        <v>1745</v>
      </c>
      <c r="C166" s="525" t="s">
        <v>2073</v>
      </c>
      <c r="D166" s="299">
        <v>1500</v>
      </c>
      <c r="E166" s="299" t="s">
        <v>1690</v>
      </c>
      <c r="F166" s="525" t="s">
        <v>2264</v>
      </c>
      <c r="G166" s="673">
        <v>335.98</v>
      </c>
      <c r="H166" s="525" t="s">
        <v>2079</v>
      </c>
      <c r="I166" s="525" t="s">
        <v>744</v>
      </c>
    </row>
    <row r="167" spans="1:9" ht="47.25">
      <c r="A167" s="501">
        <f t="shared" si="2"/>
        <v>158</v>
      </c>
      <c r="B167" s="296" t="s">
        <v>1746</v>
      </c>
      <c r="C167" s="525" t="s">
        <v>2073</v>
      </c>
      <c r="D167" s="299">
        <v>1500</v>
      </c>
      <c r="E167" s="299" t="s">
        <v>1691</v>
      </c>
      <c r="F167" s="525" t="s">
        <v>2264</v>
      </c>
      <c r="G167" s="673">
        <v>337.38</v>
      </c>
      <c r="H167" s="525" t="s">
        <v>2079</v>
      </c>
      <c r="I167" s="525" t="s">
        <v>744</v>
      </c>
    </row>
    <row r="168" spans="1:9" ht="47.25">
      <c r="A168" s="501">
        <f t="shared" si="2"/>
        <v>159</v>
      </c>
      <c r="B168" s="296" t="s">
        <v>1747</v>
      </c>
      <c r="C168" s="525" t="s">
        <v>2073</v>
      </c>
      <c r="D168" s="299">
        <v>1500</v>
      </c>
      <c r="E168" s="299" t="s">
        <v>1692</v>
      </c>
      <c r="F168" s="525" t="s">
        <v>2264</v>
      </c>
      <c r="G168" s="673">
        <v>337.95</v>
      </c>
      <c r="H168" s="525" t="s">
        <v>2079</v>
      </c>
      <c r="I168" s="525" t="s">
        <v>744</v>
      </c>
    </row>
    <row r="169" spans="1:9" ht="47.25">
      <c r="A169" s="501">
        <f t="shared" si="2"/>
        <v>160</v>
      </c>
      <c r="B169" s="296" t="s">
        <v>1762</v>
      </c>
      <c r="C169" s="525" t="s">
        <v>2073</v>
      </c>
      <c r="D169" s="299">
        <v>1219</v>
      </c>
      <c r="E169" s="299" t="s">
        <v>1703</v>
      </c>
      <c r="F169" s="525" t="s">
        <v>2264</v>
      </c>
      <c r="G169" s="666">
        <v>275.61590000000001</v>
      </c>
      <c r="H169" s="525" t="s">
        <v>2079</v>
      </c>
      <c r="I169" s="525" t="s">
        <v>744</v>
      </c>
    </row>
    <row r="170" spans="1:9" ht="47.25">
      <c r="A170" s="501">
        <f t="shared" si="2"/>
        <v>161</v>
      </c>
      <c r="B170" s="296" t="s">
        <v>1761</v>
      </c>
      <c r="C170" s="525" t="s">
        <v>2073</v>
      </c>
      <c r="D170" s="299">
        <v>1352</v>
      </c>
      <c r="E170" s="299" t="s">
        <v>1704</v>
      </c>
      <c r="F170" s="525" t="s">
        <v>2264</v>
      </c>
      <c r="G170" s="666">
        <v>303.07</v>
      </c>
      <c r="H170" s="525" t="s">
        <v>2079</v>
      </c>
      <c r="I170" s="525" t="s">
        <v>744</v>
      </c>
    </row>
    <row r="171" spans="1:9" ht="47.25">
      <c r="A171" s="501">
        <f t="shared" si="2"/>
        <v>162</v>
      </c>
      <c r="B171" s="296" t="s">
        <v>1760</v>
      </c>
      <c r="C171" s="525" t="s">
        <v>2073</v>
      </c>
      <c r="D171" s="299">
        <v>1500</v>
      </c>
      <c r="E171" s="299" t="s">
        <v>1705</v>
      </c>
      <c r="F171" s="525" t="s">
        <v>2264</v>
      </c>
      <c r="G171" s="666">
        <v>337.17</v>
      </c>
      <c r="H171" s="525" t="s">
        <v>2079</v>
      </c>
      <c r="I171" s="525" t="s">
        <v>744</v>
      </c>
    </row>
    <row r="172" spans="1:9" ht="47.25">
      <c r="A172" s="501">
        <f t="shared" si="2"/>
        <v>163</v>
      </c>
      <c r="B172" s="296" t="s">
        <v>1759</v>
      </c>
      <c r="C172" s="525" t="s">
        <v>2073</v>
      </c>
      <c r="D172" s="299">
        <v>1500</v>
      </c>
      <c r="E172" s="299" t="s">
        <v>1706</v>
      </c>
      <c r="F172" s="525" t="s">
        <v>2264</v>
      </c>
      <c r="G172" s="666">
        <v>334.45</v>
      </c>
      <c r="H172" s="525" t="s">
        <v>2079</v>
      </c>
      <c r="I172" s="525" t="s">
        <v>744</v>
      </c>
    </row>
    <row r="173" spans="1:9" ht="47.25">
      <c r="A173" s="501">
        <f t="shared" si="2"/>
        <v>164</v>
      </c>
      <c r="B173" s="296" t="s">
        <v>1758</v>
      </c>
      <c r="C173" s="525" t="s">
        <v>2073</v>
      </c>
      <c r="D173" s="299">
        <v>1343</v>
      </c>
      <c r="E173" s="299" t="s">
        <v>1707</v>
      </c>
      <c r="F173" s="525" t="s">
        <v>2264</v>
      </c>
      <c r="G173" s="673">
        <v>299.82</v>
      </c>
      <c r="H173" s="525" t="s">
        <v>2079</v>
      </c>
      <c r="I173" s="525" t="s">
        <v>744</v>
      </c>
    </row>
    <row r="174" spans="1:9" ht="47.25">
      <c r="A174" s="501">
        <f t="shared" si="2"/>
        <v>165</v>
      </c>
      <c r="B174" s="296" t="s">
        <v>1757</v>
      </c>
      <c r="C174" s="525" t="s">
        <v>2073</v>
      </c>
      <c r="D174" s="299">
        <v>1122</v>
      </c>
      <c r="E174" s="299" t="s">
        <v>1708</v>
      </c>
      <c r="F174" s="525" t="s">
        <v>2264</v>
      </c>
      <c r="G174" s="666">
        <v>259.29000000000002</v>
      </c>
      <c r="H174" s="525" t="s">
        <v>2079</v>
      </c>
      <c r="I174" s="525" t="s">
        <v>744</v>
      </c>
    </row>
    <row r="175" spans="1:9" ht="47.25">
      <c r="A175" s="501">
        <f t="shared" si="2"/>
        <v>166</v>
      </c>
      <c r="B175" s="296" t="s">
        <v>1756</v>
      </c>
      <c r="C175" s="525" t="s">
        <v>2073</v>
      </c>
      <c r="D175" s="299">
        <v>1169</v>
      </c>
      <c r="E175" s="299" t="s">
        <v>1702</v>
      </c>
      <c r="F175" s="525" t="s">
        <v>2264</v>
      </c>
      <c r="G175" s="666">
        <v>268.51929999999999</v>
      </c>
      <c r="H175" s="525" t="s">
        <v>2079</v>
      </c>
      <c r="I175" s="525" t="s">
        <v>744</v>
      </c>
    </row>
    <row r="176" spans="1:9" ht="47.25">
      <c r="A176" s="501">
        <f t="shared" si="2"/>
        <v>167</v>
      </c>
      <c r="B176" s="296" t="s">
        <v>1755</v>
      </c>
      <c r="C176" s="525" t="s">
        <v>2073</v>
      </c>
      <c r="D176" s="299">
        <v>1175</v>
      </c>
      <c r="E176" s="299" t="s">
        <v>1701</v>
      </c>
      <c r="F176" s="525" t="s">
        <v>2264</v>
      </c>
      <c r="G176" s="666">
        <v>261.88</v>
      </c>
      <c r="H176" s="525" t="s">
        <v>2079</v>
      </c>
      <c r="I176" s="525" t="s">
        <v>744</v>
      </c>
    </row>
    <row r="177" spans="1:9" ht="47.25">
      <c r="A177" s="501">
        <f t="shared" si="2"/>
        <v>168</v>
      </c>
      <c r="B177" s="296" t="s">
        <v>1754</v>
      </c>
      <c r="C177" s="525" t="s">
        <v>2073</v>
      </c>
      <c r="D177" s="299">
        <v>1210</v>
      </c>
      <c r="E177" s="299" t="s">
        <v>1700</v>
      </c>
      <c r="F177" s="525" t="s">
        <v>2264</v>
      </c>
      <c r="G177" s="666">
        <v>269.84209999999996</v>
      </c>
      <c r="H177" s="525" t="s">
        <v>2079</v>
      </c>
      <c r="I177" s="525" t="s">
        <v>744</v>
      </c>
    </row>
    <row r="178" spans="1:9" ht="47.25">
      <c r="A178" s="501">
        <f t="shared" si="2"/>
        <v>169</v>
      </c>
      <c r="B178" s="296" t="s">
        <v>1753</v>
      </c>
      <c r="C178" s="525" t="s">
        <v>2073</v>
      </c>
      <c r="D178" s="299">
        <v>1340</v>
      </c>
      <c r="E178" s="299" t="s">
        <v>1699</v>
      </c>
      <c r="F178" s="525" t="s">
        <v>2264</v>
      </c>
      <c r="G178" s="666">
        <v>298.87359999999995</v>
      </c>
      <c r="H178" s="525" t="s">
        <v>2079</v>
      </c>
      <c r="I178" s="525" t="s">
        <v>744</v>
      </c>
    </row>
    <row r="179" spans="1:9" ht="47.25">
      <c r="A179" s="501">
        <f t="shared" si="2"/>
        <v>170</v>
      </c>
      <c r="B179" s="296" t="s">
        <v>1752</v>
      </c>
      <c r="C179" s="525" t="s">
        <v>2073</v>
      </c>
      <c r="D179" s="299">
        <v>1500</v>
      </c>
      <c r="E179" s="299" t="s">
        <v>1698</v>
      </c>
      <c r="F179" s="525" t="s">
        <v>2264</v>
      </c>
      <c r="G179" s="666">
        <v>335.75</v>
      </c>
      <c r="H179" s="525" t="s">
        <v>2079</v>
      </c>
      <c r="I179" s="525" t="s">
        <v>744</v>
      </c>
    </row>
    <row r="180" spans="1:9" ht="47.25">
      <c r="A180" s="501">
        <f t="shared" ref="A180:A195" si="3">A179+1</f>
        <v>171</v>
      </c>
      <c r="B180" s="296" t="s">
        <v>1751</v>
      </c>
      <c r="C180" s="525" t="s">
        <v>2073</v>
      </c>
      <c r="D180" s="299">
        <v>1184</v>
      </c>
      <c r="E180" s="299" t="s">
        <v>1697</v>
      </c>
      <c r="F180" s="525" t="s">
        <v>2264</v>
      </c>
      <c r="G180" s="666">
        <v>277.97000000000003</v>
      </c>
      <c r="H180" s="525" t="s">
        <v>2079</v>
      </c>
      <c r="I180" s="525" t="s">
        <v>744</v>
      </c>
    </row>
    <row r="181" spans="1:9" ht="47.25">
      <c r="A181" s="501">
        <f t="shared" si="3"/>
        <v>172</v>
      </c>
      <c r="B181" s="296" t="s">
        <v>1750</v>
      </c>
      <c r="C181" s="525" t="s">
        <v>2073</v>
      </c>
      <c r="D181" s="299">
        <v>1410</v>
      </c>
      <c r="E181" s="299" t="s">
        <v>1696</v>
      </c>
      <c r="F181" s="525" t="s">
        <v>2264</v>
      </c>
      <c r="G181" s="666">
        <v>329.02350000000001</v>
      </c>
      <c r="H181" s="525" t="s">
        <v>2079</v>
      </c>
      <c r="I181" s="525" t="s">
        <v>744</v>
      </c>
    </row>
    <row r="182" spans="1:9" ht="47.25">
      <c r="A182" s="501">
        <f t="shared" si="3"/>
        <v>173</v>
      </c>
      <c r="B182" s="296" t="s">
        <v>1749</v>
      </c>
      <c r="C182" s="525" t="s">
        <v>2073</v>
      </c>
      <c r="D182" s="299">
        <v>1192</v>
      </c>
      <c r="E182" s="299" t="s">
        <v>1695</v>
      </c>
      <c r="F182" s="525" t="s">
        <v>2264</v>
      </c>
      <c r="G182" s="666">
        <v>281.32</v>
      </c>
      <c r="H182" s="525" t="s">
        <v>2079</v>
      </c>
      <c r="I182" s="525" t="s">
        <v>744</v>
      </c>
    </row>
    <row r="183" spans="1:9" ht="47.25">
      <c r="A183" s="501">
        <f t="shared" si="3"/>
        <v>174</v>
      </c>
      <c r="B183" s="296" t="s">
        <v>1748</v>
      </c>
      <c r="C183" s="525" t="s">
        <v>2073</v>
      </c>
      <c r="D183" s="299">
        <v>1500</v>
      </c>
      <c r="E183" s="299" t="s">
        <v>1763</v>
      </c>
      <c r="F183" s="525" t="s">
        <v>2264</v>
      </c>
      <c r="G183" s="666">
        <v>340.88</v>
      </c>
      <c r="H183" s="525" t="s">
        <v>2079</v>
      </c>
      <c r="I183" s="525" t="s">
        <v>744</v>
      </c>
    </row>
    <row r="184" spans="1:9" ht="47.25">
      <c r="A184" s="501">
        <f t="shared" si="3"/>
        <v>175</v>
      </c>
      <c r="B184" s="296" t="s">
        <v>1723</v>
      </c>
      <c r="C184" s="525" t="s">
        <v>2073</v>
      </c>
      <c r="D184" s="299">
        <v>1500</v>
      </c>
      <c r="E184" s="299" t="s">
        <v>1694</v>
      </c>
      <c r="F184" s="525" t="s">
        <v>2264</v>
      </c>
      <c r="G184" s="666">
        <v>339.40499999999997</v>
      </c>
      <c r="H184" s="525" t="s">
        <v>2079</v>
      </c>
      <c r="I184" s="525" t="s">
        <v>744</v>
      </c>
    </row>
    <row r="185" spans="1:9" ht="47.25">
      <c r="A185" s="501">
        <f t="shared" si="3"/>
        <v>176</v>
      </c>
      <c r="B185" s="296" t="s">
        <v>1722</v>
      </c>
      <c r="C185" s="525" t="s">
        <v>2073</v>
      </c>
      <c r="D185" s="299">
        <v>1500</v>
      </c>
      <c r="E185" s="299" t="s">
        <v>1693</v>
      </c>
      <c r="F185" s="525" t="s">
        <v>2264</v>
      </c>
      <c r="G185" s="666">
        <v>337.95</v>
      </c>
      <c r="H185" s="525" t="s">
        <v>2079</v>
      </c>
      <c r="I185" s="525" t="s">
        <v>744</v>
      </c>
    </row>
    <row r="186" spans="1:9" ht="47.25">
      <c r="A186" s="501">
        <f t="shared" si="3"/>
        <v>177</v>
      </c>
      <c r="B186" s="296" t="s">
        <v>1721</v>
      </c>
      <c r="C186" s="525" t="s">
        <v>2073</v>
      </c>
      <c r="D186" s="299">
        <v>1500</v>
      </c>
      <c r="E186" s="299" t="s">
        <v>1683</v>
      </c>
      <c r="F186" s="525" t="s">
        <v>2264</v>
      </c>
      <c r="G186" s="666">
        <v>336.495</v>
      </c>
      <c r="H186" s="525" t="s">
        <v>2079</v>
      </c>
      <c r="I186" s="525" t="s">
        <v>744</v>
      </c>
    </row>
    <row r="187" spans="1:9" ht="47.25">
      <c r="A187" s="501">
        <f t="shared" si="3"/>
        <v>178</v>
      </c>
      <c r="B187" s="296" t="s">
        <v>1720</v>
      </c>
      <c r="C187" s="525" t="s">
        <v>2073</v>
      </c>
      <c r="D187" s="299">
        <v>1500</v>
      </c>
      <c r="E187" s="299" t="s">
        <v>1682</v>
      </c>
      <c r="F187" s="525" t="s">
        <v>2264</v>
      </c>
      <c r="G187" s="666">
        <v>348.27</v>
      </c>
      <c r="H187" s="525" t="s">
        <v>2079</v>
      </c>
      <c r="I187" s="525" t="s">
        <v>744</v>
      </c>
    </row>
    <row r="188" spans="1:9" ht="47.25">
      <c r="A188" s="501">
        <f t="shared" si="3"/>
        <v>179</v>
      </c>
      <c r="B188" s="296" t="s">
        <v>1719</v>
      </c>
      <c r="C188" s="525" t="s">
        <v>2073</v>
      </c>
      <c r="D188" s="299">
        <v>1140</v>
      </c>
      <c r="E188" s="299" t="s">
        <v>1681</v>
      </c>
      <c r="F188" s="525" t="s">
        <v>2264</v>
      </c>
      <c r="G188" s="666">
        <v>267.7</v>
      </c>
      <c r="H188" s="525" t="s">
        <v>2079</v>
      </c>
      <c r="I188" s="525" t="s">
        <v>744</v>
      </c>
    </row>
    <row r="189" spans="1:9" ht="47.25">
      <c r="A189" s="501">
        <f t="shared" si="3"/>
        <v>180</v>
      </c>
      <c r="B189" s="296" t="s">
        <v>1718</v>
      </c>
      <c r="C189" s="525" t="s">
        <v>2073</v>
      </c>
      <c r="D189" s="299">
        <v>1500</v>
      </c>
      <c r="E189" s="299" t="s">
        <v>1680</v>
      </c>
      <c r="F189" s="525" t="s">
        <v>2264</v>
      </c>
      <c r="G189" s="666">
        <v>343.82</v>
      </c>
      <c r="H189" s="525" t="s">
        <v>2079</v>
      </c>
      <c r="I189" s="525" t="s">
        <v>744</v>
      </c>
    </row>
    <row r="190" spans="1:9" ht="47.25">
      <c r="A190" s="501">
        <f t="shared" si="3"/>
        <v>181</v>
      </c>
      <c r="B190" s="296" t="s">
        <v>1717</v>
      </c>
      <c r="C190" s="525" t="s">
        <v>2073</v>
      </c>
      <c r="D190" s="299">
        <v>1500</v>
      </c>
      <c r="E190" s="299" t="s">
        <v>1679</v>
      </c>
      <c r="F190" s="525" t="s">
        <v>2264</v>
      </c>
      <c r="G190" s="666">
        <v>342.33</v>
      </c>
      <c r="H190" s="525" t="s">
        <v>2079</v>
      </c>
      <c r="I190" s="525" t="s">
        <v>744</v>
      </c>
    </row>
    <row r="191" spans="1:9" ht="47.25">
      <c r="A191" s="501">
        <f t="shared" si="3"/>
        <v>182</v>
      </c>
      <c r="B191" s="296" t="s">
        <v>1716</v>
      </c>
      <c r="C191" s="525" t="s">
        <v>2073</v>
      </c>
      <c r="D191" s="299">
        <v>1500</v>
      </c>
      <c r="E191" s="299" t="s">
        <v>1678</v>
      </c>
      <c r="F191" s="525" t="s">
        <v>2264</v>
      </c>
      <c r="G191" s="666">
        <v>345.3</v>
      </c>
      <c r="H191" s="525" t="s">
        <v>2079</v>
      </c>
      <c r="I191" s="525" t="s">
        <v>744</v>
      </c>
    </row>
    <row r="192" spans="1:9" ht="47.25">
      <c r="A192" s="501">
        <f t="shared" si="3"/>
        <v>183</v>
      </c>
      <c r="B192" s="296" t="s">
        <v>1715</v>
      </c>
      <c r="C192" s="525" t="s">
        <v>2073</v>
      </c>
      <c r="D192" s="299">
        <v>1784</v>
      </c>
      <c r="E192" s="299" t="s">
        <v>1677</v>
      </c>
      <c r="F192" s="525" t="s">
        <v>2264</v>
      </c>
      <c r="G192" s="666">
        <v>398.49208000000004</v>
      </c>
      <c r="H192" s="525" t="s">
        <v>2079</v>
      </c>
      <c r="I192" s="525" t="s">
        <v>744</v>
      </c>
    </row>
    <row r="193" spans="1:9" ht="47.25">
      <c r="A193" s="501">
        <f t="shared" si="3"/>
        <v>184</v>
      </c>
      <c r="B193" s="296" t="s">
        <v>1714</v>
      </c>
      <c r="C193" s="525" t="s">
        <v>2073</v>
      </c>
      <c r="D193" s="299">
        <v>1500</v>
      </c>
      <c r="E193" s="299" t="s">
        <v>1676</v>
      </c>
      <c r="F193" s="525" t="s">
        <v>2264</v>
      </c>
      <c r="G193" s="666">
        <v>346.78500000000003</v>
      </c>
      <c r="H193" s="525" t="s">
        <v>2079</v>
      </c>
      <c r="I193" s="525" t="s">
        <v>744</v>
      </c>
    </row>
    <row r="194" spans="1:9" ht="47.25">
      <c r="A194" s="501">
        <f t="shared" si="3"/>
        <v>185</v>
      </c>
      <c r="B194" s="296" t="s">
        <v>1713</v>
      </c>
      <c r="C194" s="525" t="s">
        <v>2073</v>
      </c>
      <c r="D194" s="299">
        <v>1500</v>
      </c>
      <c r="E194" s="299" t="s">
        <v>1675</v>
      </c>
      <c r="F194" s="525" t="s">
        <v>2264</v>
      </c>
      <c r="G194" s="666">
        <v>350.13</v>
      </c>
      <c r="H194" s="525" t="s">
        <v>2079</v>
      </c>
      <c r="I194" s="525" t="s">
        <v>744</v>
      </c>
    </row>
    <row r="195" spans="1:9" ht="47.25">
      <c r="A195" s="501">
        <f t="shared" si="3"/>
        <v>186</v>
      </c>
      <c r="B195" s="296" t="s">
        <v>1870</v>
      </c>
      <c r="C195" s="525" t="s">
        <v>2073</v>
      </c>
      <c r="D195" s="299">
        <v>1000</v>
      </c>
      <c r="E195" s="299" t="s">
        <v>1674</v>
      </c>
      <c r="F195" s="525" t="s">
        <v>2264</v>
      </c>
      <c r="G195" s="666">
        <v>242.59</v>
      </c>
      <c r="H195" s="525" t="s">
        <v>2079</v>
      </c>
      <c r="I195" s="525" t="s">
        <v>744</v>
      </c>
    </row>
  </sheetData>
  <mergeCells count="10">
    <mergeCell ref="H4:H5"/>
    <mergeCell ref="I4:I5"/>
    <mergeCell ref="A1:I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V194"/>
  <sheetViews>
    <sheetView view="pageBreakPreview" topLeftCell="A186" zoomScale="70" zoomScaleNormal="70" zoomScaleSheetLayoutView="70" zoomScalePageLayoutView="80" workbookViewId="0">
      <selection activeCell="E206" sqref="E206"/>
    </sheetView>
  </sheetViews>
  <sheetFormatPr defaultRowHeight="15.75"/>
  <cols>
    <col min="1" max="1" width="14" style="305" customWidth="1"/>
    <col min="2" max="2" width="30.7109375" style="305" customWidth="1"/>
    <col min="3" max="3" width="33" style="305" customWidth="1"/>
    <col min="4" max="4" width="9.85546875" style="305" customWidth="1"/>
    <col min="5" max="5" width="14.28515625" style="279" customWidth="1"/>
    <col min="6" max="6" width="25.28515625" style="305" customWidth="1"/>
    <col min="7" max="7" width="24.7109375" style="521" customWidth="1"/>
    <col min="8" max="8" width="16.140625" style="280" customWidth="1"/>
    <col min="9" max="9" width="32.140625" style="305" customWidth="1"/>
    <col min="10" max="10" width="32.140625" style="494" customWidth="1"/>
    <col min="11" max="11" width="27.28515625" style="305" customWidth="1"/>
    <col min="12" max="12" width="16.7109375" style="305" hidden="1" customWidth="1"/>
    <col min="13" max="13" width="31.140625" style="305" customWidth="1"/>
    <col min="14" max="17" width="11.42578125" style="305" customWidth="1"/>
    <col min="18" max="16384" width="9.140625" style="305"/>
  </cols>
  <sheetData>
    <row r="1" spans="1:12" ht="42" customHeight="1">
      <c r="A1" s="558"/>
      <c r="B1" s="558"/>
      <c r="C1" s="558"/>
      <c r="D1" s="558"/>
      <c r="E1" s="558"/>
      <c r="F1" s="558"/>
      <c r="G1" s="558"/>
      <c r="H1" s="558"/>
      <c r="I1" s="558"/>
      <c r="J1" s="558"/>
      <c r="K1" s="558"/>
    </row>
    <row r="2" spans="1:12" ht="99.75" customHeight="1">
      <c r="A2" s="561" t="s">
        <v>682</v>
      </c>
      <c r="B2" s="561" t="s">
        <v>33</v>
      </c>
      <c r="C2" s="561" t="s">
        <v>471</v>
      </c>
      <c r="D2" s="561" t="s">
        <v>683</v>
      </c>
      <c r="E2" s="561"/>
      <c r="F2" s="561" t="s">
        <v>691</v>
      </c>
      <c r="G2" s="556" t="s">
        <v>2220</v>
      </c>
      <c r="H2" s="559" t="s">
        <v>2215</v>
      </c>
      <c r="I2" s="561" t="s">
        <v>338</v>
      </c>
      <c r="J2" s="556" t="s">
        <v>2216</v>
      </c>
      <c r="K2" s="561" t="s">
        <v>2072</v>
      </c>
    </row>
    <row r="3" spans="1:12" ht="126" customHeight="1">
      <c r="A3" s="561"/>
      <c r="B3" s="561"/>
      <c r="C3" s="561"/>
      <c r="D3" s="306" t="s">
        <v>684</v>
      </c>
      <c r="E3" s="281" t="s">
        <v>685</v>
      </c>
      <c r="F3" s="561"/>
      <c r="G3" s="557"/>
      <c r="H3" s="560"/>
      <c r="I3" s="561"/>
      <c r="J3" s="557"/>
      <c r="K3" s="561"/>
    </row>
    <row r="4" spans="1:12">
      <c r="A4" s="306">
        <v>2</v>
      </c>
      <c r="B4" s="306">
        <v>3</v>
      </c>
      <c r="C4" s="306">
        <v>4</v>
      </c>
      <c r="D4" s="306">
        <v>5</v>
      </c>
      <c r="E4" s="306">
        <v>6</v>
      </c>
      <c r="F4" s="306">
        <v>7</v>
      </c>
      <c r="G4" s="520">
        <v>10</v>
      </c>
      <c r="H4" s="520">
        <v>11</v>
      </c>
      <c r="I4" s="306">
        <v>13</v>
      </c>
      <c r="J4" s="492"/>
      <c r="K4" s="306">
        <v>14</v>
      </c>
    </row>
    <row r="5" spans="1:12" s="495" customFormat="1" ht="55.5" customHeight="1">
      <c r="A5" s="496">
        <v>1</v>
      </c>
      <c r="B5" s="299" t="s">
        <v>376</v>
      </c>
      <c r="C5" s="299" t="s">
        <v>1544</v>
      </c>
      <c r="D5" s="299" t="s">
        <v>743</v>
      </c>
      <c r="E5" s="299">
        <v>434</v>
      </c>
      <c r="F5" s="299" t="s">
        <v>377</v>
      </c>
      <c r="G5" s="287" t="s">
        <v>376</v>
      </c>
      <c r="H5" s="520" t="s">
        <v>2218</v>
      </c>
      <c r="I5" s="299" t="s">
        <v>1071</v>
      </c>
      <c r="J5" s="299"/>
      <c r="K5" s="299" t="s">
        <v>744</v>
      </c>
    </row>
    <row r="6" spans="1:12" s="495" customFormat="1" ht="55.5" customHeight="1">
      <c r="A6" s="496">
        <v>2</v>
      </c>
      <c r="B6" s="299" t="s">
        <v>378</v>
      </c>
      <c r="C6" s="299" t="s">
        <v>1544</v>
      </c>
      <c r="D6" s="299" t="s">
        <v>743</v>
      </c>
      <c r="E6" s="299">
        <v>140.19999999999999</v>
      </c>
      <c r="F6" s="299" t="s">
        <v>379</v>
      </c>
      <c r="G6" s="287" t="s">
        <v>378</v>
      </c>
      <c r="H6" s="534" t="s">
        <v>2219</v>
      </c>
      <c r="I6" s="299" t="s">
        <v>1071</v>
      </c>
      <c r="J6" s="299"/>
      <c r="K6" s="299" t="s">
        <v>744</v>
      </c>
    </row>
    <row r="7" spans="1:12" s="495" customFormat="1" ht="55.5" customHeight="1">
      <c r="A7" s="496">
        <f>A6+1</f>
        <v>3</v>
      </c>
      <c r="B7" s="299" t="s">
        <v>380</v>
      </c>
      <c r="C7" s="299" t="s">
        <v>1545</v>
      </c>
      <c r="D7" s="299" t="s">
        <v>743</v>
      </c>
      <c r="E7" s="299">
        <v>45.6</v>
      </c>
      <c r="F7" s="299" t="s">
        <v>381</v>
      </c>
      <c r="G7" s="287" t="s">
        <v>380</v>
      </c>
      <c r="H7" s="534" t="s">
        <v>2219</v>
      </c>
      <c r="I7" s="299" t="s">
        <v>1071</v>
      </c>
      <c r="J7" s="299"/>
      <c r="K7" s="299" t="s">
        <v>744</v>
      </c>
    </row>
    <row r="8" spans="1:12" s="282" customFormat="1" ht="55.5" customHeight="1">
      <c r="A8" s="496">
        <f t="shared" ref="A8:A71" si="0">A7+1</f>
        <v>4</v>
      </c>
      <c r="B8" s="299" t="s">
        <v>733</v>
      </c>
      <c r="C8" s="299" t="s">
        <v>1546</v>
      </c>
      <c r="D8" s="299" t="s">
        <v>743</v>
      </c>
      <c r="E8" s="299">
        <v>365.9</v>
      </c>
      <c r="F8" s="299" t="s">
        <v>382</v>
      </c>
      <c r="G8" s="287" t="s">
        <v>733</v>
      </c>
      <c r="H8" s="533" t="s">
        <v>2218</v>
      </c>
      <c r="I8" s="299" t="s">
        <v>1071</v>
      </c>
      <c r="J8" s="299"/>
      <c r="K8" s="299" t="s">
        <v>744</v>
      </c>
    </row>
    <row r="9" spans="1:12" s="495" customFormat="1" ht="39.75" customHeight="1">
      <c r="A9" s="496">
        <f t="shared" si="0"/>
        <v>5</v>
      </c>
      <c r="B9" s="299" t="s">
        <v>376</v>
      </c>
      <c r="C9" s="299" t="s">
        <v>1422</v>
      </c>
      <c r="D9" s="299" t="s">
        <v>743</v>
      </c>
      <c r="E9" s="299">
        <v>507.6</v>
      </c>
      <c r="F9" s="299" t="s">
        <v>1402</v>
      </c>
      <c r="G9" s="287" t="s">
        <v>376</v>
      </c>
      <c r="H9" s="287" t="s">
        <v>2218</v>
      </c>
      <c r="I9" s="299" t="s">
        <v>1071</v>
      </c>
      <c r="J9" s="299"/>
      <c r="K9" s="299" t="s">
        <v>744</v>
      </c>
    </row>
    <row r="10" spans="1:12" s="495" customFormat="1" ht="70.5" customHeight="1">
      <c r="A10" s="496">
        <f t="shared" si="0"/>
        <v>6</v>
      </c>
      <c r="B10" s="299" t="s">
        <v>370</v>
      </c>
      <c r="C10" s="299" t="s">
        <v>371</v>
      </c>
      <c r="D10" s="299" t="s">
        <v>748</v>
      </c>
      <c r="E10" s="299">
        <v>134.19999999999999</v>
      </c>
      <c r="F10" s="299" t="s">
        <v>372</v>
      </c>
      <c r="G10" s="520" t="s">
        <v>370</v>
      </c>
      <c r="H10" s="534" t="s">
        <v>2217</v>
      </c>
      <c r="I10" s="299" t="s">
        <v>1071</v>
      </c>
      <c r="J10" s="299"/>
      <c r="K10" s="299" t="s">
        <v>744</v>
      </c>
    </row>
    <row r="11" spans="1:12" s="495" customFormat="1" ht="105.75" customHeight="1">
      <c r="A11" s="496">
        <f t="shared" si="0"/>
        <v>7</v>
      </c>
      <c r="B11" s="496" t="s">
        <v>1821</v>
      </c>
      <c r="C11" s="496" t="s">
        <v>983</v>
      </c>
      <c r="D11" s="496" t="s">
        <v>743</v>
      </c>
      <c r="E11" s="297">
        <v>17.2</v>
      </c>
      <c r="F11" s="288" t="s">
        <v>1403</v>
      </c>
      <c r="G11" s="520" t="s">
        <v>2221</v>
      </c>
      <c r="H11" s="533" t="s">
        <v>2219</v>
      </c>
      <c r="I11" s="312" t="s">
        <v>1072</v>
      </c>
      <c r="J11" s="312"/>
      <c r="K11" s="313" t="s">
        <v>744</v>
      </c>
      <c r="L11" s="314"/>
    </row>
    <row r="12" spans="1:12" s="495" customFormat="1" ht="105" customHeight="1">
      <c r="A12" s="496">
        <f t="shared" si="0"/>
        <v>8</v>
      </c>
      <c r="B12" s="496" t="s">
        <v>675</v>
      </c>
      <c r="C12" s="496" t="s">
        <v>983</v>
      </c>
      <c r="D12" s="496" t="s">
        <v>743</v>
      </c>
      <c r="E12" s="297">
        <v>113.5</v>
      </c>
      <c r="F12" s="496" t="s">
        <v>1404</v>
      </c>
      <c r="G12" s="520" t="s">
        <v>2222</v>
      </c>
      <c r="H12" s="533" t="s">
        <v>2219</v>
      </c>
      <c r="I12" s="312" t="s">
        <v>1072</v>
      </c>
      <c r="J12" s="312"/>
      <c r="K12" s="496" t="s">
        <v>744</v>
      </c>
      <c r="L12" s="314"/>
    </row>
    <row r="13" spans="1:12" s="495" customFormat="1" ht="110.25" customHeight="1">
      <c r="A13" s="496">
        <f t="shared" si="0"/>
        <v>9</v>
      </c>
      <c r="B13" s="496" t="s">
        <v>847</v>
      </c>
      <c r="C13" s="496" t="s">
        <v>983</v>
      </c>
      <c r="D13" s="496" t="s">
        <v>743</v>
      </c>
      <c r="E13" s="297">
        <v>2121.5</v>
      </c>
      <c r="F13" s="496" t="s">
        <v>337</v>
      </c>
      <c r="G13" s="520" t="s">
        <v>2223</v>
      </c>
      <c r="H13" s="533" t="s">
        <v>2224</v>
      </c>
      <c r="I13" s="312" t="s">
        <v>1072</v>
      </c>
      <c r="J13" s="312"/>
      <c r="K13" s="313" t="s">
        <v>744</v>
      </c>
      <c r="L13" s="314"/>
    </row>
    <row r="14" spans="1:12" s="495" customFormat="1" ht="106.5" customHeight="1">
      <c r="A14" s="496">
        <f t="shared" si="0"/>
        <v>10</v>
      </c>
      <c r="B14" s="496" t="s">
        <v>1405</v>
      </c>
      <c r="C14" s="496" t="s">
        <v>983</v>
      </c>
      <c r="D14" s="496" t="s">
        <v>743</v>
      </c>
      <c r="E14" s="297">
        <v>8.9</v>
      </c>
      <c r="F14" s="336" t="s">
        <v>1406</v>
      </c>
      <c r="G14" s="520" t="s">
        <v>2225</v>
      </c>
      <c r="H14" s="533" t="s">
        <v>2219</v>
      </c>
      <c r="I14" s="312" t="s">
        <v>1072</v>
      </c>
      <c r="J14" s="312"/>
      <c r="K14" s="313" t="s">
        <v>744</v>
      </c>
      <c r="L14" s="314"/>
    </row>
    <row r="15" spans="1:12" s="495" customFormat="1" ht="101.25" customHeight="1">
      <c r="A15" s="496">
        <f t="shared" si="0"/>
        <v>11</v>
      </c>
      <c r="B15" s="496" t="s">
        <v>1819</v>
      </c>
      <c r="C15" s="496" t="s">
        <v>983</v>
      </c>
      <c r="D15" s="496" t="s">
        <v>748</v>
      </c>
      <c r="E15" s="297">
        <v>89.6</v>
      </c>
      <c r="F15" s="336" t="s">
        <v>1407</v>
      </c>
      <c r="G15" s="520" t="s">
        <v>2226</v>
      </c>
      <c r="H15" s="533" t="s">
        <v>2219</v>
      </c>
      <c r="I15" s="312" t="s">
        <v>1072</v>
      </c>
      <c r="J15" s="312"/>
      <c r="K15" s="313" t="s">
        <v>744</v>
      </c>
      <c r="L15" s="314"/>
    </row>
    <row r="16" spans="1:12" s="495" customFormat="1" ht="95.25" customHeight="1">
      <c r="A16" s="496">
        <f t="shared" si="0"/>
        <v>12</v>
      </c>
      <c r="B16" s="496" t="s">
        <v>1820</v>
      </c>
      <c r="C16" s="496" t="s">
        <v>983</v>
      </c>
      <c r="D16" s="496" t="s">
        <v>743</v>
      </c>
      <c r="E16" s="297">
        <v>70.400000000000006</v>
      </c>
      <c r="F16" s="336" t="s">
        <v>1408</v>
      </c>
      <c r="G16" s="520" t="s">
        <v>2227</v>
      </c>
      <c r="H16" s="533" t="s">
        <v>2219</v>
      </c>
      <c r="I16" s="312" t="s">
        <v>1072</v>
      </c>
      <c r="J16" s="312"/>
      <c r="K16" s="313" t="s">
        <v>744</v>
      </c>
      <c r="L16" s="314"/>
    </row>
    <row r="17" spans="1:13" s="495" customFormat="1" ht="74.25" customHeight="1">
      <c r="A17" s="496">
        <f t="shared" si="0"/>
        <v>13</v>
      </c>
      <c r="B17" s="287" t="s">
        <v>1112</v>
      </c>
      <c r="C17" s="287" t="s">
        <v>1111</v>
      </c>
      <c r="D17" s="287" t="s">
        <v>748</v>
      </c>
      <c r="E17" s="307">
        <v>3113</v>
      </c>
      <c r="F17" s="287" t="s">
        <v>339</v>
      </c>
      <c r="G17" s="287" t="s">
        <v>1112</v>
      </c>
      <c r="H17" s="534" t="s">
        <v>2228</v>
      </c>
      <c r="I17" s="496" t="s">
        <v>1073</v>
      </c>
      <c r="J17" s="496"/>
      <c r="K17" s="287" t="s">
        <v>744</v>
      </c>
    </row>
    <row r="18" spans="1:13" s="495" customFormat="1" ht="70.5" customHeight="1">
      <c r="A18" s="496">
        <f t="shared" si="0"/>
        <v>14</v>
      </c>
      <c r="B18" s="287" t="s">
        <v>745</v>
      </c>
      <c r="C18" s="287" t="s">
        <v>1111</v>
      </c>
      <c r="D18" s="287" t="s">
        <v>748</v>
      </c>
      <c r="E18" s="307">
        <v>47</v>
      </c>
      <c r="F18" s="307" t="s">
        <v>340</v>
      </c>
      <c r="G18" s="287" t="s">
        <v>1954</v>
      </c>
      <c r="H18" s="533" t="s">
        <v>2219</v>
      </c>
      <c r="I18" s="496" t="s">
        <v>1073</v>
      </c>
      <c r="J18" s="496"/>
      <c r="K18" s="287" t="s">
        <v>744</v>
      </c>
    </row>
    <row r="19" spans="1:13" s="495" customFormat="1" ht="68.25" customHeight="1">
      <c r="A19" s="496">
        <f t="shared" si="0"/>
        <v>15</v>
      </c>
      <c r="B19" s="287" t="s">
        <v>1822</v>
      </c>
      <c r="C19" s="287" t="s">
        <v>1111</v>
      </c>
      <c r="D19" s="287" t="s">
        <v>748</v>
      </c>
      <c r="E19" s="307">
        <v>59.8</v>
      </c>
      <c r="F19" s="307" t="s">
        <v>341</v>
      </c>
      <c r="G19" s="287" t="s">
        <v>2229</v>
      </c>
      <c r="H19" s="534" t="s">
        <v>2219</v>
      </c>
      <c r="I19" s="496" t="s">
        <v>1073</v>
      </c>
      <c r="J19" s="496"/>
      <c r="K19" s="287" t="s">
        <v>744</v>
      </c>
    </row>
    <row r="20" spans="1:13" s="495" customFormat="1" ht="54.75" customHeight="1">
      <c r="A20" s="496">
        <f t="shared" si="0"/>
        <v>16</v>
      </c>
      <c r="B20" s="298" t="s">
        <v>669</v>
      </c>
      <c r="C20" s="298" t="s">
        <v>670</v>
      </c>
      <c r="D20" s="298" t="s">
        <v>743</v>
      </c>
      <c r="E20" s="298">
        <v>601.70000000000005</v>
      </c>
      <c r="F20" s="298" t="s">
        <v>671</v>
      </c>
      <c r="G20" s="520" t="s">
        <v>669</v>
      </c>
      <c r="H20" s="534" t="s">
        <v>2228</v>
      </c>
      <c r="I20" s="493" t="s">
        <v>1074</v>
      </c>
      <c r="J20" s="493"/>
      <c r="K20" s="496" t="s">
        <v>744</v>
      </c>
      <c r="L20" s="555"/>
      <c r="M20" s="555"/>
    </row>
    <row r="21" spans="1:13" s="495" customFormat="1" ht="49.5" customHeight="1">
      <c r="A21" s="496">
        <f t="shared" si="0"/>
        <v>17</v>
      </c>
      <c r="B21" s="298" t="s">
        <v>672</v>
      </c>
      <c r="C21" s="298" t="s">
        <v>670</v>
      </c>
      <c r="D21" s="298" t="s">
        <v>743</v>
      </c>
      <c r="E21" s="298">
        <v>24.1</v>
      </c>
      <c r="F21" s="298" t="s">
        <v>673</v>
      </c>
      <c r="G21" s="520" t="s">
        <v>672</v>
      </c>
      <c r="H21" s="528" t="s">
        <v>2219</v>
      </c>
      <c r="I21" s="493" t="s">
        <v>1074</v>
      </c>
      <c r="J21" s="493"/>
      <c r="K21" s="496" t="s">
        <v>744</v>
      </c>
      <c r="L21" s="555"/>
      <c r="M21" s="555"/>
    </row>
    <row r="22" spans="1:13" s="495" customFormat="1" ht="48.75" customHeight="1">
      <c r="A22" s="496">
        <f t="shared" si="0"/>
        <v>18</v>
      </c>
      <c r="B22" s="298" t="s">
        <v>674</v>
      </c>
      <c r="C22" s="298" t="s">
        <v>670</v>
      </c>
      <c r="D22" s="298" t="s">
        <v>743</v>
      </c>
      <c r="E22" s="298">
        <v>371.9</v>
      </c>
      <c r="F22" s="298" t="s">
        <v>342</v>
      </c>
      <c r="G22" s="520" t="s">
        <v>674</v>
      </c>
      <c r="H22" s="534" t="s">
        <v>2228</v>
      </c>
      <c r="I22" s="493" t="s">
        <v>1074</v>
      </c>
      <c r="J22" s="493"/>
      <c r="K22" s="496" t="s">
        <v>744</v>
      </c>
    </row>
    <row r="23" spans="1:13" s="282" customFormat="1" ht="57" customHeight="1">
      <c r="A23" s="496">
        <f t="shared" si="0"/>
        <v>19</v>
      </c>
      <c r="B23" s="298" t="s">
        <v>675</v>
      </c>
      <c r="C23" s="298" t="s">
        <v>670</v>
      </c>
      <c r="D23" s="298" t="s">
        <v>743</v>
      </c>
      <c r="E23" s="298">
        <v>27.5</v>
      </c>
      <c r="F23" s="298" t="s">
        <v>676</v>
      </c>
      <c r="G23" s="520" t="s">
        <v>675</v>
      </c>
      <c r="H23" s="534" t="s">
        <v>2219</v>
      </c>
      <c r="I23" s="493" t="s">
        <v>1074</v>
      </c>
      <c r="J23" s="493"/>
      <c r="K23" s="496" t="s">
        <v>744</v>
      </c>
    </row>
    <row r="24" spans="1:13" s="495" customFormat="1" ht="55.5" customHeight="1">
      <c r="A24" s="496">
        <f t="shared" si="0"/>
        <v>20</v>
      </c>
      <c r="B24" s="300" t="s">
        <v>1423</v>
      </c>
      <c r="C24" s="300" t="s">
        <v>670</v>
      </c>
      <c r="D24" s="300" t="s">
        <v>743</v>
      </c>
      <c r="E24" s="300">
        <v>540.4</v>
      </c>
      <c r="F24" s="300" t="s">
        <v>1424</v>
      </c>
      <c r="G24" s="520" t="s">
        <v>669</v>
      </c>
      <c r="H24" s="534" t="s">
        <v>2228</v>
      </c>
      <c r="I24" s="286" t="s">
        <v>1075</v>
      </c>
      <c r="J24" s="286"/>
      <c r="K24" s="285" t="s">
        <v>744</v>
      </c>
    </row>
    <row r="25" spans="1:13" s="495" customFormat="1" ht="102" customHeight="1">
      <c r="A25" s="496">
        <f t="shared" si="0"/>
        <v>21</v>
      </c>
      <c r="B25" s="300" t="s">
        <v>373</v>
      </c>
      <c r="C25" s="300" t="s">
        <v>374</v>
      </c>
      <c r="D25" s="300" t="s">
        <v>743</v>
      </c>
      <c r="E25" s="300">
        <v>257.10000000000002</v>
      </c>
      <c r="F25" s="300" t="s">
        <v>343</v>
      </c>
      <c r="G25" s="520" t="s">
        <v>373</v>
      </c>
      <c r="H25" s="534" t="s">
        <v>2228</v>
      </c>
      <c r="I25" s="285" t="s">
        <v>1076</v>
      </c>
      <c r="J25" s="285"/>
      <c r="K25" s="285" t="s">
        <v>744</v>
      </c>
    </row>
    <row r="26" spans="1:13" s="495" customFormat="1" ht="58.5" customHeight="1">
      <c r="A26" s="496">
        <f t="shared" si="0"/>
        <v>22</v>
      </c>
      <c r="B26" s="300" t="s">
        <v>383</v>
      </c>
      <c r="C26" s="300" t="s">
        <v>1296</v>
      </c>
      <c r="D26" s="300" t="s">
        <v>743</v>
      </c>
      <c r="E26" s="300">
        <v>550.20000000000005</v>
      </c>
      <c r="F26" s="300" t="s">
        <v>344</v>
      </c>
      <c r="G26" s="520" t="s">
        <v>383</v>
      </c>
      <c r="H26" s="533" t="s">
        <v>2224</v>
      </c>
      <c r="I26" s="300" t="s">
        <v>1410</v>
      </c>
      <c r="J26" s="300"/>
      <c r="K26" s="300" t="s">
        <v>744</v>
      </c>
    </row>
    <row r="27" spans="1:13" s="495" customFormat="1" ht="38.25" customHeight="1">
      <c r="A27" s="496">
        <f t="shared" si="0"/>
        <v>23</v>
      </c>
      <c r="B27" s="300" t="s">
        <v>1297</v>
      </c>
      <c r="C27" s="300" t="s">
        <v>1296</v>
      </c>
      <c r="D27" s="300" t="s">
        <v>743</v>
      </c>
      <c r="E27" s="300">
        <v>85.4</v>
      </c>
      <c r="F27" s="300" t="s">
        <v>2230</v>
      </c>
      <c r="G27" s="300" t="s">
        <v>1297</v>
      </c>
      <c r="H27" s="533" t="s">
        <v>2219</v>
      </c>
      <c r="I27" s="300" t="s">
        <v>1410</v>
      </c>
      <c r="J27" s="300"/>
      <c r="K27" s="300" t="s">
        <v>744</v>
      </c>
    </row>
    <row r="28" spans="1:13" s="495" customFormat="1" ht="53.25" customHeight="1">
      <c r="A28" s="496">
        <f t="shared" si="0"/>
        <v>24</v>
      </c>
      <c r="B28" s="300" t="s">
        <v>847</v>
      </c>
      <c r="C28" s="300" t="s">
        <v>1106</v>
      </c>
      <c r="D28" s="300" t="s">
        <v>743</v>
      </c>
      <c r="E28" s="300">
        <v>2850.64</v>
      </c>
      <c r="F28" s="300" t="s">
        <v>362</v>
      </c>
      <c r="G28" s="520" t="s">
        <v>847</v>
      </c>
      <c r="H28" s="534" t="s">
        <v>2228</v>
      </c>
      <c r="I28" s="286" t="s">
        <v>1077</v>
      </c>
      <c r="J28" s="286"/>
      <c r="K28" s="285" t="s">
        <v>744</v>
      </c>
    </row>
    <row r="29" spans="1:13" s="495" customFormat="1" ht="53.25" customHeight="1">
      <c r="A29" s="496">
        <f t="shared" si="0"/>
        <v>25</v>
      </c>
      <c r="B29" s="300" t="s">
        <v>1108</v>
      </c>
      <c r="C29" s="300" t="s">
        <v>1106</v>
      </c>
      <c r="D29" s="300" t="s">
        <v>743</v>
      </c>
      <c r="E29" s="300">
        <v>181.8</v>
      </c>
      <c r="F29" s="300" t="s">
        <v>363</v>
      </c>
      <c r="G29" s="520" t="s">
        <v>1108</v>
      </c>
      <c r="H29" s="533" t="s">
        <v>2219</v>
      </c>
      <c r="I29" s="286" t="s">
        <v>1077</v>
      </c>
      <c r="J29" s="286"/>
      <c r="K29" s="285" t="s">
        <v>744</v>
      </c>
    </row>
    <row r="30" spans="1:13" s="495" customFormat="1" ht="53.25" customHeight="1">
      <c r="A30" s="496">
        <f t="shared" si="0"/>
        <v>26</v>
      </c>
      <c r="B30" s="300" t="s">
        <v>1109</v>
      </c>
      <c r="C30" s="300" t="s">
        <v>1106</v>
      </c>
      <c r="D30" s="300" t="s">
        <v>743</v>
      </c>
      <c r="E30" s="300">
        <v>31.5</v>
      </c>
      <c r="F30" s="300" t="s">
        <v>364</v>
      </c>
      <c r="G30" s="520" t="s">
        <v>1109</v>
      </c>
      <c r="H30" s="533" t="s">
        <v>2219</v>
      </c>
      <c r="I30" s="286" t="s">
        <v>1077</v>
      </c>
      <c r="J30" s="286"/>
      <c r="K30" s="285" t="s">
        <v>744</v>
      </c>
    </row>
    <row r="31" spans="1:13" s="495" customFormat="1" ht="53.25" customHeight="1">
      <c r="A31" s="496">
        <f t="shared" si="0"/>
        <v>27</v>
      </c>
      <c r="B31" s="300" t="s">
        <v>1110</v>
      </c>
      <c r="C31" s="300" t="s">
        <v>1106</v>
      </c>
      <c r="D31" s="300" t="s">
        <v>743</v>
      </c>
      <c r="E31" s="300">
        <v>14.2</v>
      </c>
      <c r="F31" s="300" t="s">
        <v>365</v>
      </c>
      <c r="G31" s="520" t="s">
        <v>1110</v>
      </c>
      <c r="H31" s="533" t="s">
        <v>2217</v>
      </c>
      <c r="I31" s="286" t="s">
        <v>1077</v>
      </c>
      <c r="J31" s="286"/>
      <c r="K31" s="285" t="s">
        <v>744</v>
      </c>
    </row>
    <row r="32" spans="1:13" s="495" customFormat="1" ht="53.25" customHeight="1">
      <c r="A32" s="496">
        <f t="shared" si="0"/>
        <v>28</v>
      </c>
      <c r="B32" s="300" t="s">
        <v>846</v>
      </c>
      <c r="C32" s="300" t="s">
        <v>1106</v>
      </c>
      <c r="D32" s="300" t="s">
        <v>743</v>
      </c>
      <c r="E32" s="300">
        <v>18.100000000000001</v>
      </c>
      <c r="F32" s="300" t="s">
        <v>366</v>
      </c>
      <c r="G32" s="287" t="s">
        <v>846</v>
      </c>
      <c r="H32" s="533" t="s">
        <v>2219</v>
      </c>
      <c r="I32" s="286" t="s">
        <v>1077</v>
      </c>
      <c r="J32" s="286"/>
      <c r="K32" s="285" t="s">
        <v>744</v>
      </c>
    </row>
    <row r="33" spans="1:11" s="495" customFormat="1" ht="53.25" customHeight="1">
      <c r="A33" s="496">
        <f t="shared" si="0"/>
        <v>29</v>
      </c>
      <c r="B33" s="300" t="s">
        <v>1314</v>
      </c>
      <c r="C33" s="300" t="s">
        <v>1106</v>
      </c>
      <c r="D33" s="300" t="s">
        <v>743</v>
      </c>
      <c r="E33" s="300">
        <v>41</v>
      </c>
      <c r="F33" s="300" t="s">
        <v>1315</v>
      </c>
      <c r="G33" s="300" t="s">
        <v>1314</v>
      </c>
      <c r="H33" s="533" t="s">
        <v>2219</v>
      </c>
      <c r="I33" s="286" t="s">
        <v>1077</v>
      </c>
      <c r="J33" s="286"/>
      <c r="K33" s="285" t="s">
        <v>744</v>
      </c>
    </row>
    <row r="34" spans="1:11" s="495" customFormat="1" ht="60.75" customHeight="1">
      <c r="A34" s="496">
        <f t="shared" si="0"/>
        <v>30</v>
      </c>
      <c r="B34" s="300" t="s">
        <v>1316</v>
      </c>
      <c r="C34" s="300" t="s">
        <v>1106</v>
      </c>
      <c r="D34" s="300" t="s">
        <v>743</v>
      </c>
      <c r="E34" s="300" t="s">
        <v>346</v>
      </c>
      <c r="F34" s="300" t="s">
        <v>346</v>
      </c>
      <c r="G34" s="300" t="s">
        <v>1316</v>
      </c>
      <c r="H34" s="533" t="s">
        <v>2219</v>
      </c>
      <c r="I34" s="286" t="s">
        <v>1077</v>
      </c>
      <c r="J34" s="286"/>
      <c r="K34" s="285" t="s">
        <v>744</v>
      </c>
    </row>
    <row r="35" spans="1:11" s="495" customFormat="1" ht="102" customHeight="1">
      <c r="A35" s="496">
        <f t="shared" si="0"/>
        <v>31</v>
      </c>
      <c r="B35" s="300" t="s">
        <v>847</v>
      </c>
      <c r="C35" s="300" t="s">
        <v>347</v>
      </c>
      <c r="D35" s="300" t="s">
        <v>748</v>
      </c>
      <c r="E35" s="300">
        <v>2676.7</v>
      </c>
      <c r="F35" s="300" t="s">
        <v>349</v>
      </c>
      <c r="G35" s="520" t="s">
        <v>847</v>
      </c>
      <c r="H35" s="533" t="s">
        <v>2224</v>
      </c>
      <c r="I35" s="286" t="s">
        <v>1078</v>
      </c>
      <c r="J35" s="286"/>
      <c r="K35" s="285" t="s">
        <v>744</v>
      </c>
    </row>
    <row r="36" spans="1:11" s="495" customFormat="1" ht="99.75" customHeight="1">
      <c r="A36" s="496">
        <f t="shared" si="0"/>
        <v>32</v>
      </c>
      <c r="B36" s="298" t="s">
        <v>378</v>
      </c>
      <c r="C36" s="298" t="s">
        <v>347</v>
      </c>
      <c r="D36" s="298" t="s">
        <v>748</v>
      </c>
      <c r="E36" s="298">
        <v>27.6</v>
      </c>
      <c r="F36" s="298" t="s">
        <v>350</v>
      </c>
      <c r="G36" s="520" t="s">
        <v>378</v>
      </c>
      <c r="H36" s="533" t="s">
        <v>2219</v>
      </c>
      <c r="I36" s="493" t="s">
        <v>1078</v>
      </c>
      <c r="J36" s="493"/>
      <c r="K36" s="496" t="s">
        <v>744</v>
      </c>
    </row>
    <row r="37" spans="1:11" s="495" customFormat="1" ht="66.75" customHeight="1">
      <c r="A37" s="496">
        <f t="shared" si="0"/>
        <v>33</v>
      </c>
      <c r="B37" s="298" t="s">
        <v>672</v>
      </c>
      <c r="C37" s="298" t="s">
        <v>347</v>
      </c>
      <c r="D37" s="298" t="s">
        <v>748</v>
      </c>
      <c r="E37" s="298">
        <v>14.8</v>
      </c>
      <c r="F37" s="298" t="s">
        <v>351</v>
      </c>
      <c r="G37" s="520" t="s">
        <v>672</v>
      </c>
      <c r="H37" s="533" t="s">
        <v>2219</v>
      </c>
      <c r="I37" s="493" t="s">
        <v>1078</v>
      </c>
      <c r="J37" s="493"/>
      <c r="K37" s="496" t="s">
        <v>744</v>
      </c>
    </row>
    <row r="38" spans="1:11" s="495" customFormat="1" ht="66.75" customHeight="1">
      <c r="A38" s="496">
        <f t="shared" si="0"/>
        <v>34</v>
      </c>
      <c r="B38" s="298" t="s">
        <v>890</v>
      </c>
      <c r="C38" s="298" t="s">
        <v>347</v>
      </c>
      <c r="D38" s="298" t="s">
        <v>748</v>
      </c>
      <c r="E38" s="298">
        <v>22</v>
      </c>
      <c r="F38" s="298" t="s">
        <v>352</v>
      </c>
      <c r="G38" s="520" t="s">
        <v>890</v>
      </c>
      <c r="H38" s="533" t="s">
        <v>2219</v>
      </c>
      <c r="I38" s="493" t="s">
        <v>1078</v>
      </c>
      <c r="J38" s="493"/>
      <c r="K38" s="496" t="s">
        <v>744</v>
      </c>
    </row>
    <row r="39" spans="1:11" s="495" customFormat="1" ht="66.75" customHeight="1">
      <c r="A39" s="496">
        <f t="shared" si="0"/>
        <v>35</v>
      </c>
      <c r="B39" s="298" t="s">
        <v>1634</v>
      </c>
      <c r="C39" s="298" t="s">
        <v>347</v>
      </c>
      <c r="D39" s="298" t="s">
        <v>748</v>
      </c>
      <c r="E39" s="298">
        <v>52.8</v>
      </c>
      <c r="F39" s="298" t="s">
        <v>353</v>
      </c>
      <c r="G39" s="520" t="s">
        <v>2231</v>
      </c>
      <c r="H39" s="533" t="s">
        <v>2219</v>
      </c>
      <c r="I39" s="493" t="s">
        <v>1078</v>
      </c>
      <c r="J39" s="493"/>
      <c r="K39" s="496" t="s">
        <v>744</v>
      </c>
    </row>
    <row r="40" spans="1:11" s="495" customFormat="1" ht="66.75" customHeight="1">
      <c r="A40" s="496">
        <f t="shared" si="0"/>
        <v>36</v>
      </c>
      <c r="B40" s="298" t="s">
        <v>1615</v>
      </c>
      <c r="C40" s="298" t="s">
        <v>347</v>
      </c>
      <c r="D40" s="298" t="s">
        <v>748</v>
      </c>
      <c r="E40" s="298">
        <v>96.1</v>
      </c>
      <c r="F40" s="298" t="s">
        <v>348</v>
      </c>
      <c r="G40" s="520" t="s">
        <v>480</v>
      </c>
      <c r="H40" s="533" t="s">
        <v>2232</v>
      </c>
      <c r="I40" s="493" t="s">
        <v>1078</v>
      </c>
      <c r="J40" s="493"/>
      <c r="K40" s="496" t="s">
        <v>744</v>
      </c>
    </row>
    <row r="41" spans="1:11" s="495" customFormat="1" ht="66.75" customHeight="1">
      <c r="A41" s="496">
        <f t="shared" si="0"/>
        <v>37</v>
      </c>
      <c r="B41" s="298" t="s">
        <v>891</v>
      </c>
      <c r="C41" s="298" t="s">
        <v>347</v>
      </c>
      <c r="D41" s="298" t="s">
        <v>748</v>
      </c>
      <c r="E41" s="298">
        <v>30</v>
      </c>
      <c r="F41" s="298" t="s">
        <v>354</v>
      </c>
      <c r="G41" s="520" t="s">
        <v>891</v>
      </c>
      <c r="H41" s="533" t="s">
        <v>2219</v>
      </c>
      <c r="I41" s="493" t="s">
        <v>1078</v>
      </c>
      <c r="J41" s="493"/>
      <c r="K41" s="496" t="s">
        <v>744</v>
      </c>
    </row>
    <row r="42" spans="1:11" s="495" customFormat="1" ht="66.75" customHeight="1">
      <c r="A42" s="496">
        <f t="shared" si="0"/>
        <v>38</v>
      </c>
      <c r="B42" s="298" t="s">
        <v>847</v>
      </c>
      <c r="C42" s="298" t="s">
        <v>264</v>
      </c>
      <c r="D42" s="298" t="s">
        <v>743</v>
      </c>
      <c r="E42" s="298">
        <v>1619.5</v>
      </c>
      <c r="F42" s="298" t="s">
        <v>265</v>
      </c>
      <c r="G42" s="520" t="s">
        <v>847</v>
      </c>
      <c r="H42" s="534" t="s">
        <v>2233</v>
      </c>
      <c r="I42" s="493" t="s">
        <v>1079</v>
      </c>
      <c r="J42" s="493"/>
      <c r="K42" s="496" t="s">
        <v>744</v>
      </c>
    </row>
    <row r="43" spans="1:11" s="495" customFormat="1" ht="66.75" customHeight="1">
      <c r="A43" s="496">
        <f t="shared" si="0"/>
        <v>39</v>
      </c>
      <c r="B43" s="298" t="s">
        <v>1107</v>
      </c>
      <c r="C43" s="298" t="s">
        <v>264</v>
      </c>
      <c r="D43" s="298" t="s">
        <v>743</v>
      </c>
      <c r="E43" s="298">
        <v>49.8</v>
      </c>
      <c r="F43" s="298" t="s">
        <v>1064</v>
      </c>
      <c r="G43" s="520" t="s">
        <v>1107</v>
      </c>
      <c r="H43" s="533" t="s">
        <v>2234</v>
      </c>
      <c r="I43" s="493" t="s">
        <v>1079</v>
      </c>
      <c r="J43" s="493"/>
      <c r="K43" s="496" t="s">
        <v>744</v>
      </c>
    </row>
    <row r="44" spans="1:11" s="495" customFormat="1" ht="58.5" customHeight="1">
      <c r="A44" s="496">
        <f t="shared" si="0"/>
        <v>40</v>
      </c>
      <c r="B44" s="298" t="s">
        <v>1108</v>
      </c>
      <c r="C44" s="298" t="s">
        <v>264</v>
      </c>
      <c r="D44" s="298" t="s">
        <v>743</v>
      </c>
      <c r="E44" s="298">
        <v>123.7</v>
      </c>
      <c r="F44" s="298" t="s">
        <v>360</v>
      </c>
      <c r="G44" s="520" t="s">
        <v>1108</v>
      </c>
      <c r="H44" s="534" t="s">
        <v>2219</v>
      </c>
      <c r="I44" s="493" t="s">
        <v>1079</v>
      </c>
      <c r="J44" s="493"/>
      <c r="K44" s="496" t="s">
        <v>744</v>
      </c>
    </row>
    <row r="45" spans="1:11" s="495" customFormat="1" ht="58.5" customHeight="1">
      <c r="A45" s="496">
        <f t="shared" si="0"/>
        <v>41</v>
      </c>
      <c r="B45" s="298" t="s">
        <v>1109</v>
      </c>
      <c r="C45" s="298" t="s">
        <v>264</v>
      </c>
      <c r="D45" s="298" t="s">
        <v>743</v>
      </c>
      <c r="E45" s="298">
        <v>40.299999999999997</v>
      </c>
      <c r="F45" s="298" t="s">
        <v>1080</v>
      </c>
      <c r="G45" s="520" t="s">
        <v>1109</v>
      </c>
      <c r="H45" s="534" t="s">
        <v>2219</v>
      </c>
      <c r="I45" s="493" t="s">
        <v>1079</v>
      </c>
      <c r="J45" s="493"/>
      <c r="K45" s="496" t="s">
        <v>744</v>
      </c>
    </row>
    <row r="46" spans="1:11" s="495" customFormat="1" ht="61.5" customHeight="1">
      <c r="A46" s="496">
        <f t="shared" si="0"/>
        <v>42</v>
      </c>
      <c r="B46" s="298" t="s">
        <v>564</v>
      </c>
      <c r="C46" s="298" t="s">
        <v>264</v>
      </c>
      <c r="D46" s="298" t="s">
        <v>743</v>
      </c>
      <c r="E46" s="298">
        <v>3309</v>
      </c>
      <c r="F46" s="298" t="s">
        <v>1616</v>
      </c>
      <c r="G46" s="520" t="s">
        <v>564</v>
      </c>
      <c r="H46" s="534" t="s">
        <v>2224</v>
      </c>
      <c r="I46" s="493" t="s">
        <v>1079</v>
      </c>
      <c r="J46" s="493"/>
      <c r="K46" s="496" t="s">
        <v>744</v>
      </c>
    </row>
    <row r="47" spans="1:11" s="495" customFormat="1" ht="61.5" customHeight="1">
      <c r="A47" s="496">
        <f t="shared" si="0"/>
        <v>43</v>
      </c>
      <c r="B47" s="496" t="s">
        <v>847</v>
      </c>
      <c r="C47" s="496" t="s">
        <v>806</v>
      </c>
      <c r="D47" s="496" t="s">
        <v>743</v>
      </c>
      <c r="E47" s="297">
        <v>2503.3000000000002</v>
      </c>
      <c r="F47" s="496" t="s">
        <v>1082</v>
      </c>
      <c r="G47" s="520" t="s">
        <v>847</v>
      </c>
      <c r="H47" s="534" t="s">
        <v>2235</v>
      </c>
      <c r="I47" s="493" t="s">
        <v>1085</v>
      </c>
      <c r="J47" s="493"/>
      <c r="K47" s="496" t="s">
        <v>744</v>
      </c>
    </row>
    <row r="48" spans="1:11" s="495" customFormat="1" ht="61.5" customHeight="1">
      <c r="A48" s="496">
        <f t="shared" si="0"/>
        <v>44</v>
      </c>
      <c r="B48" s="496" t="s">
        <v>1108</v>
      </c>
      <c r="C48" s="496" t="s">
        <v>806</v>
      </c>
      <c r="D48" s="496" t="s">
        <v>743</v>
      </c>
      <c r="E48" s="297">
        <v>33.200000000000003</v>
      </c>
      <c r="F48" s="496" t="s">
        <v>1083</v>
      </c>
      <c r="G48" s="520" t="s">
        <v>1108</v>
      </c>
      <c r="H48" s="533"/>
      <c r="I48" s="493" t="s">
        <v>1085</v>
      </c>
      <c r="J48" s="493"/>
      <c r="K48" s="496" t="s">
        <v>744</v>
      </c>
    </row>
    <row r="49" spans="1:22" s="495" customFormat="1" ht="61.5" customHeight="1">
      <c r="A49" s="496">
        <f t="shared" si="0"/>
        <v>45</v>
      </c>
      <c r="B49" s="496" t="s">
        <v>807</v>
      </c>
      <c r="C49" s="496" t="s">
        <v>806</v>
      </c>
      <c r="D49" s="496" t="s">
        <v>743</v>
      </c>
      <c r="E49" s="297">
        <v>81.2</v>
      </c>
      <c r="F49" s="496" t="s">
        <v>1081</v>
      </c>
      <c r="G49" s="520" t="s">
        <v>807</v>
      </c>
      <c r="H49" s="533" t="s">
        <v>2236</v>
      </c>
      <c r="I49" s="493" t="s">
        <v>1085</v>
      </c>
      <c r="J49" s="493"/>
      <c r="K49" s="496" t="s">
        <v>744</v>
      </c>
    </row>
    <row r="50" spans="1:22" s="495" customFormat="1" ht="61.5" customHeight="1">
      <c r="A50" s="496">
        <f t="shared" si="0"/>
        <v>46</v>
      </c>
      <c r="B50" s="496" t="s">
        <v>1110</v>
      </c>
      <c r="C50" s="496" t="s">
        <v>806</v>
      </c>
      <c r="D50" s="496" t="s">
        <v>743</v>
      </c>
      <c r="E50" s="297">
        <v>75.900000000000006</v>
      </c>
      <c r="F50" s="496" t="s">
        <v>1084</v>
      </c>
      <c r="G50" s="520" t="s">
        <v>1110</v>
      </c>
      <c r="H50" s="534" t="s">
        <v>2237</v>
      </c>
      <c r="I50" s="493" t="s">
        <v>1085</v>
      </c>
      <c r="J50" s="493"/>
      <c r="K50" s="496" t="s">
        <v>744</v>
      </c>
    </row>
    <row r="51" spans="1:22" s="495" customFormat="1" ht="72" customHeight="1">
      <c r="A51" s="496">
        <f t="shared" si="0"/>
        <v>47</v>
      </c>
      <c r="B51" s="300" t="s">
        <v>847</v>
      </c>
      <c r="C51" s="300" t="s">
        <v>1617</v>
      </c>
      <c r="D51" s="315" t="s">
        <v>743</v>
      </c>
      <c r="E51" s="299">
        <v>3228.6</v>
      </c>
      <c r="F51" s="299" t="s">
        <v>1087</v>
      </c>
      <c r="G51" s="520" t="s">
        <v>847</v>
      </c>
      <c r="H51" s="533" t="s">
        <v>2236</v>
      </c>
      <c r="I51" s="493" t="s">
        <v>1086</v>
      </c>
      <c r="J51" s="493"/>
      <c r="K51" s="496" t="s">
        <v>744</v>
      </c>
    </row>
    <row r="52" spans="1:22" s="495" customFormat="1" ht="70.5" customHeight="1">
      <c r="A52" s="496">
        <f t="shared" si="0"/>
        <v>48</v>
      </c>
      <c r="B52" s="300" t="s">
        <v>745</v>
      </c>
      <c r="C52" s="300" t="s">
        <v>1617</v>
      </c>
      <c r="D52" s="315" t="s">
        <v>743</v>
      </c>
      <c r="E52" s="300">
        <v>130.6</v>
      </c>
      <c r="F52" s="299" t="s">
        <v>1088</v>
      </c>
      <c r="G52" s="520" t="s">
        <v>745</v>
      </c>
      <c r="H52" s="533" t="s">
        <v>2236</v>
      </c>
      <c r="I52" s="493" t="s">
        <v>1086</v>
      </c>
      <c r="J52" s="493"/>
      <c r="K52" s="496" t="s">
        <v>744</v>
      </c>
    </row>
    <row r="53" spans="1:22" s="495" customFormat="1" ht="39.75" customHeight="1">
      <c r="A53" s="496">
        <f t="shared" si="0"/>
        <v>49</v>
      </c>
      <c r="B53" s="496" t="s">
        <v>847</v>
      </c>
      <c r="C53" s="496" t="str">
        <f>'[1]раздел 1 недвиж.имущество'!$D$38</f>
        <v>Краснояружский район, с.Репяховка ул.Школьная д.9</v>
      </c>
      <c r="D53" s="496" t="s">
        <v>743</v>
      </c>
      <c r="E53" s="297">
        <v>1597.6</v>
      </c>
      <c r="F53" s="316" t="s">
        <v>1089</v>
      </c>
      <c r="G53" s="520" t="s">
        <v>847</v>
      </c>
      <c r="H53" s="533" t="s">
        <v>2224</v>
      </c>
      <c r="I53" s="493" t="s">
        <v>1090</v>
      </c>
      <c r="J53" s="493"/>
      <c r="K53" s="496" t="s">
        <v>744</v>
      </c>
    </row>
    <row r="54" spans="1:22" s="495" customFormat="1" ht="36" customHeight="1">
      <c r="A54" s="496">
        <f t="shared" si="0"/>
        <v>50</v>
      </c>
      <c r="B54" s="285" t="s">
        <v>280</v>
      </c>
      <c r="C54" s="285" t="str">
        <f>'[1]раздел 1 недвиж.имущество'!$D$38</f>
        <v>Краснояружский район, с.Репяховка ул.Школьная д.9</v>
      </c>
      <c r="D54" s="285" t="s">
        <v>743</v>
      </c>
      <c r="E54" s="297">
        <v>60</v>
      </c>
      <c r="F54" s="285" t="s">
        <v>1321</v>
      </c>
      <c r="G54" s="285" t="s">
        <v>280</v>
      </c>
      <c r="H54" s="317" t="s">
        <v>2219</v>
      </c>
      <c r="I54" s="493" t="s">
        <v>1090</v>
      </c>
      <c r="J54" s="493"/>
      <c r="K54" s="496" t="s">
        <v>744</v>
      </c>
    </row>
    <row r="55" spans="1:22" s="495" customFormat="1" ht="36" customHeight="1">
      <c r="A55" s="496">
        <f t="shared" si="0"/>
        <v>51</v>
      </c>
      <c r="B55" s="285" t="s">
        <v>1823</v>
      </c>
      <c r="C55" s="285" t="str">
        <f>'[1]раздел 1 недвиж.имущество'!$D$38</f>
        <v>Краснояружский район, с.Репяховка ул.Школьная д.9</v>
      </c>
      <c r="D55" s="285" t="s">
        <v>743</v>
      </c>
      <c r="E55" s="310">
        <v>20</v>
      </c>
      <c r="F55" s="285" t="s">
        <v>1435</v>
      </c>
      <c r="G55" s="285" t="s">
        <v>1823</v>
      </c>
      <c r="H55" s="317" t="s">
        <v>2219</v>
      </c>
      <c r="I55" s="493" t="s">
        <v>1090</v>
      </c>
      <c r="J55" s="493"/>
      <c r="K55" s="285" t="s">
        <v>744</v>
      </c>
    </row>
    <row r="56" spans="1:22" s="495" customFormat="1" ht="36" customHeight="1">
      <c r="A56" s="496">
        <f t="shared" si="0"/>
        <v>52</v>
      </c>
      <c r="B56" s="285" t="s">
        <v>843</v>
      </c>
      <c r="C56" s="285" t="str">
        <f>'[1]раздел 1 недвиж.имущество'!$D$38</f>
        <v>Краснояружский район, с.Репяховка ул.Школьная д.9</v>
      </c>
      <c r="D56" s="285" t="s">
        <v>743</v>
      </c>
      <c r="E56" s="310">
        <v>40</v>
      </c>
      <c r="F56" s="285" t="s">
        <v>1436</v>
      </c>
      <c r="G56" s="285" t="s">
        <v>843</v>
      </c>
      <c r="H56" s="317" t="s">
        <v>2219</v>
      </c>
      <c r="I56" s="493" t="s">
        <v>1090</v>
      </c>
      <c r="J56" s="493"/>
      <c r="K56" s="285" t="s">
        <v>744</v>
      </c>
    </row>
    <row r="57" spans="1:22" s="495" customFormat="1" ht="60" customHeight="1">
      <c r="A57" s="496">
        <f t="shared" si="0"/>
        <v>53</v>
      </c>
      <c r="B57" s="285" t="s">
        <v>847</v>
      </c>
      <c r="C57" s="285" t="s">
        <v>1040</v>
      </c>
      <c r="D57" s="304" t="s">
        <v>743</v>
      </c>
      <c r="E57" s="318">
        <v>2776</v>
      </c>
      <c r="F57" s="285" t="s">
        <v>356</v>
      </c>
      <c r="G57" s="285" t="s">
        <v>847</v>
      </c>
      <c r="H57" s="533" t="s">
        <v>2224</v>
      </c>
      <c r="I57" s="496" t="s">
        <v>1411</v>
      </c>
      <c r="J57" s="319"/>
      <c r="K57" s="319" t="s">
        <v>744</v>
      </c>
      <c r="L57" s="290"/>
      <c r="M57" s="290"/>
      <c r="N57" s="290"/>
      <c r="O57" s="290"/>
      <c r="P57" s="290"/>
      <c r="Q57" s="290"/>
      <c r="R57" s="290"/>
      <c r="S57" s="290"/>
      <c r="T57" s="290"/>
      <c r="U57" s="290"/>
      <c r="V57" s="291"/>
    </row>
    <row r="58" spans="1:22" s="495" customFormat="1" ht="60" customHeight="1">
      <c r="A58" s="496">
        <f t="shared" si="0"/>
        <v>54</v>
      </c>
      <c r="B58" s="285" t="s">
        <v>1070</v>
      </c>
      <c r="C58" s="285" t="s">
        <v>1040</v>
      </c>
      <c r="D58" s="304" t="s">
        <v>743</v>
      </c>
      <c r="E58" s="310">
        <v>77.3</v>
      </c>
      <c r="F58" s="285" t="s">
        <v>357</v>
      </c>
      <c r="G58" s="285" t="s">
        <v>1070</v>
      </c>
      <c r="H58" s="533" t="s">
        <v>2236</v>
      </c>
      <c r="I58" s="496" t="s">
        <v>1411</v>
      </c>
      <c r="J58" s="496"/>
      <c r="K58" s="496" t="s">
        <v>744</v>
      </c>
    </row>
    <row r="59" spans="1:22" s="495" customFormat="1" ht="60" customHeight="1">
      <c r="A59" s="496">
        <f t="shared" si="0"/>
        <v>55</v>
      </c>
      <c r="B59" s="285" t="s">
        <v>745</v>
      </c>
      <c r="C59" s="285" t="s">
        <v>1040</v>
      </c>
      <c r="D59" s="304" t="s">
        <v>743</v>
      </c>
      <c r="E59" s="310">
        <v>96.6</v>
      </c>
      <c r="F59" s="285" t="s">
        <v>358</v>
      </c>
      <c r="G59" s="285" t="s">
        <v>745</v>
      </c>
      <c r="H59" s="533" t="s">
        <v>2236</v>
      </c>
      <c r="I59" s="496" t="s">
        <v>1411</v>
      </c>
      <c r="J59" s="496"/>
      <c r="K59" s="496" t="s">
        <v>744</v>
      </c>
    </row>
    <row r="60" spans="1:22" s="495" customFormat="1" ht="60" customHeight="1">
      <c r="A60" s="496">
        <f t="shared" si="0"/>
        <v>56</v>
      </c>
      <c r="B60" s="285" t="s">
        <v>846</v>
      </c>
      <c r="C60" s="285" t="s">
        <v>1040</v>
      </c>
      <c r="D60" s="304" t="s">
        <v>743</v>
      </c>
      <c r="E60" s="310">
        <v>7.1</v>
      </c>
      <c r="F60" s="285" t="s">
        <v>359</v>
      </c>
      <c r="G60" s="285" t="s">
        <v>846</v>
      </c>
      <c r="H60" s="533" t="s">
        <v>2236</v>
      </c>
      <c r="I60" s="496" t="s">
        <v>1411</v>
      </c>
      <c r="J60" s="496"/>
      <c r="K60" s="496" t="s">
        <v>744</v>
      </c>
    </row>
    <row r="61" spans="1:22" s="283" customFormat="1" ht="63" customHeight="1">
      <c r="A61" s="496">
        <f t="shared" si="0"/>
        <v>57</v>
      </c>
      <c r="B61" s="298" t="s">
        <v>669</v>
      </c>
      <c r="C61" s="298" t="s">
        <v>1065</v>
      </c>
      <c r="D61" s="298" t="s">
        <v>743</v>
      </c>
      <c r="E61" s="298">
        <v>1049.2</v>
      </c>
      <c r="F61" s="298" t="s">
        <v>1066</v>
      </c>
      <c r="G61" s="298" t="s">
        <v>669</v>
      </c>
      <c r="H61" s="533" t="s">
        <v>2224</v>
      </c>
      <c r="I61" s="298" t="s">
        <v>1091</v>
      </c>
      <c r="J61" s="298"/>
      <c r="K61" s="298" t="s">
        <v>744</v>
      </c>
    </row>
    <row r="62" spans="1:22" s="321" customFormat="1" ht="63" customHeight="1">
      <c r="A62" s="496">
        <f t="shared" si="0"/>
        <v>58</v>
      </c>
      <c r="B62" s="298" t="s">
        <v>1067</v>
      </c>
      <c r="C62" s="298" t="s">
        <v>1065</v>
      </c>
      <c r="D62" s="298" t="s">
        <v>743</v>
      </c>
      <c r="E62" s="298">
        <v>3580.4</v>
      </c>
      <c r="F62" s="298" t="s">
        <v>345</v>
      </c>
      <c r="G62" s="298" t="s">
        <v>1067</v>
      </c>
      <c r="H62" s="533" t="s">
        <v>2224</v>
      </c>
      <c r="I62" s="298" t="s">
        <v>1091</v>
      </c>
      <c r="J62" s="298"/>
      <c r="K62" s="298" t="s">
        <v>744</v>
      </c>
    </row>
    <row r="63" spans="1:22" s="283" customFormat="1" ht="57.75" customHeight="1">
      <c r="A63" s="496">
        <f t="shared" si="0"/>
        <v>59</v>
      </c>
      <c r="B63" s="298" t="s">
        <v>1824</v>
      </c>
      <c r="C63" s="298" t="s">
        <v>1065</v>
      </c>
      <c r="D63" s="298" t="s">
        <v>743</v>
      </c>
      <c r="E63" s="298">
        <v>65.8</v>
      </c>
      <c r="F63" s="298" t="s">
        <v>1619</v>
      </c>
      <c r="G63" s="298" t="s">
        <v>1824</v>
      </c>
      <c r="H63" s="533" t="s">
        <v>2238</v>
      </c>
      <c r="I63" s="298" t="s">
        <v>1091</v>
      </c>
      <c r="J63" s="298"/>
      <c r="K63" s="298" t="s">
        <v>744</v>
      </c>
    </row>
    <row r="64" spans="1:22" s="283" customFormat="1" ht="47.25" customHeight="1">
      <c r="A64" s="496">
        <f t="shared" si="0"/>
        <v>60</v>
      </c>
      <c r="B64" s="298" t="s">
        <v>1284</v>
      </c>
      <c r="C64" s="298" t="s">
        <v>1065</v>
      </c>
      <c r="D64" s="298" t="s">
        <v>743</v>
      </c>
      <c r="E64" s="298">
        <v>93.7</v>
      </c>
      <c r="F64" s="298" t="s">
        <v>1620</v>
      </c>
      <c r="G64" s="298" t="s">
        <v>1284</v>
      </c>
      <c r="H64" s="533" t="s">
        <v>2238</v>
      </c>
      <c r="I64" s="298" t="s">
        <v>1091</v>
      </c>
      <c r="J64" s="298"/>
      <c r="K64" s="298" t="s">
        <v>744</v>
      </c>
    </row>
    <row r="65" spans="1:11" s="495" customFormat="1" ht="58.5" customHeight="1">
      <c r="A65" s="496">
        <f t="shared" si="0"/>
        <v>61</v>
      </c>
      <c r="B65" s="287" t="s">
        <v>847</v>
      </c>
      <c r="C65" s="287" t="s">
        <v>390</v>
      </c>
      <c r="D65" s="287" t="s">
        <v>748</v>
      </c>
      <c r="E65" s="297">
        <v>2228.1</v>
      </c>
      <c r="F65" s="496" t="s">
        <v>386</v>
      </c>
      <c r="G65" s="297">
        <v>53.8</v>
      </c>
      <c r="H65" s="533" t="s">
        <v>2224</v>
      </c>
      <c r="I65" s="493" t="s">
        <v>1092</v>
      </c>
      <c r="J65" s="493"/>
      <c r="K65" s="496" t="s">
        <v>744</v>
      </c>
    </row>
    <row r="66" spans="1:11" s="495" customFormat="1" ht="58.5" customHeight="1">
      <c r="A66" s="496">
        <f t="shared" si="0"/>
        <v>62</v>
      </c>
      <c r="B66" s="496" t="s">
        <v>847</v>
      </c>
      <c r="C66" s="287" t="s">
        <v>390</v>
      </c>
      <c r="D66" s="287" t="s">
        <v>748</v>
      </c>
      <c r="E66" s="307">
        <v>2390.3000000000002</v>
      </c>
      <c r="F66" s="287" t="s">
        <v>1093</v>
      </c>
      <c r="G66" s="297">
        <v>76.400000000000006</v>
      </c>
      <c r="H66" s="533" t="s">
        <v>2224</v>
      </c>
      <c r="I66" s="493" t="s">
        <v>1092</v>
      </c>
      <c r="J66" s="493"/>
      <c r="K66" s="496" t="s">
        <v>744</v>
      </c>
    </row>
    <row r="67" spans="1:11" s="495" customFormat="1" ht="58.5" customHeight="1">
      <c r="A67" s="496">
        <f t="shared" si="0"/>
        <v>63</v>
      </c>
      <c r="B67" s="496" t="s">
        <v>1825</v>
      </c>
      <c r="C67" s="496" t="s">
        <v>390</v>
      </c>
      <c r="D67" s="496" t="s">
        <v>748</v>
      </c>
      <c r="E67" s="297">
        <v>5.8</v>
      </c>
      <c r="F67" s="496" t="s">
        <v>387</v>
      </c>
      <c r="G67" s="297">
        <v>11.8</v>
      </c>
      <c r="H67" s="533" t="s">
        <v>2219</v>
      </c>
      <c r="I67" s="493" t="s">
        <v>1092</v>
      </c>
      <c r="J67" s="493"/>
      <c r="K67" s="496" t="s">
        <v>744</v>
      </c>
    </row>
    <row r="68" spans="1:11" s="495" customFormat="1" ht="58.5" customHeight="1">
      <c r="A68" s="496">
        <f t="shared" si="0"/>
        <v>64</v>
      </c>
      <c r="B68" s="496" t="s">
        <v>1826</v>
      </c>
      <c r="C68" s="496" t="s">
        <v>390</v>
      </c>
      <c r="D68" s="496" t="s">
        <v>748</v>
      </c>
      <c r="E68" s="297">
        <v>87.3</v>
      </c>
      <c r="F68" s="496" t="s">
        <v>388</v>
      </c>
      <c r="G68" s="297">
        <v>216.89</v>
      </c>
      <c r="H68" s="533" t="s">
        <v>2219</v>
      </c>
      <c r="I68" s="493" t="s">
        <v>1092</v>
      </c>
      <c r="J68" s="493"/>
      <c r="K68" s="496" t="s">
        <v>744</v>
      </c>
    </row>
    <row r="69" spans="1:11" s="495" customFormat="1" ht="58.5" customHeight="1">
      <c r="A69" s="496">
        <f t="shared" si="0"/>
        <v>65</v>
      </c>
      <c r="B69" s="496" t="s">
        <v>745</v>
      </c>
      <c r="C69" s="496" t="s">
        <v>390</v>
      </c>
      <c r="D69" s="496" t="s">
        <v>748</v>
      </c>
      <c r="E69" s="297">
        <v>115.6</v>
      </c>
      <c r="F69" s="287" t="s">
        <v>1621</v>
      </c>
      <c r="G69" s="493">
        <v>10907.7</v>
      </c>
      <c r="H69" s="533" t="s">
        <v>2219</v>
      </c>
      <c r="I69" s="493" t="s">
        <v>1092</v>
      </c>
      <c r="J69" s="493"/>
      <c r="K69" s="496" t="s">
        <v>744</v>
      </c>
    </row>
    <row r="70" spans="1:11" s="495" customFormat="1" ht="58.5" customHeight="1">
      <c r="A70" s="496">
        <f t="shared" si="0"/>
        <v>66</v>
      </c>
      <c r="B70" s="311" t="s">
        <v>280</v>
      </c>
      <c r="C70" s="311" t="s">
        <v>390</v>
      </c>
      <c r="D70" s="311" t="s">
        <v>748</v>
      </c>
      <c r="E70" s="309">
        <v>33</v>
      </c>
      <c r="F70" s="496" t="s">
        <v>1622</v>
      </c>
      <c r="G70" s="307">
        <v>4.95</v>
      </c>
      <c r="H70" s="533" t="s">
        <v>2219</v>
      </c>
      <c r="I70" s="493" t="s">
        <v>1092</v>
      </c>
      <c r="J70" s="493"/>
      <c r="K70" s="496" t="s">
        <v>744</v>
      </c>
    </row>
    <row r="71" spans="1:11" s="495" customFormat="1" ht="45.75" customHeight="1">
      <c r="A71" s="496">
        <f t="shared" si="0"/>
        <v>67</v>
      </c>
      <c r="B71" s="496" t="s">
        <v>711</v>
      </c>
      <c r="C71" s="322" t="s">
        <v>712</v>
      </c>
      <c r="D71" s="322" t="s">
        <v>748</v>
      </c>
      <c r="E71" s="281">
        <v>738</v>
      </c>
      <c r="F71" s="496" t="s">
        <v>713</v>
      </c>
      <c r="G71" s="307">
        <v>449.61</v>
      </c>
      <c r="H71" s="307" t="s">
        <v>2224</v>
      </c>
      <c r="I71" s="493" t="s">
        <v>1094</v>
      </c>
      <c r="J71" s="493"/>
      <c r="K71" s="322" t="s">
        <v>744</v>
      </c>
    </row>
    <row r="72" spans="1:11" s="495" customFormat="1" ht="57" customHeight="1">
      <c r="A72" s="496">
        <f t="shared" ref="A72:A135" si="1">A71+1</f>
        <v>68</v>
      </c>
      <c r="B72" s="287" t="s">
        <v>843</v>
      </c>
      <c r="C72" s="287" t="s">
        <v>980</v>
      </c>
      <c r="D72" s="287" t="s">
        <v>743</v>
      </c>
      <c r="E72" s="299">
        <v>16</v>
      </c>
      <c r="F72" s="287" t="s">
        <v>981</v>
      </c>
      <c r="G72" s="307">
        <v>69.819999999999993</v>
      </c>
      <c r="H72" s="533" t="s">
        <v>2219</v>
      </c>
      <c r="I72" s="493" t="s">
        <v>1095</v>
      </c>
      <c r="J72" s="493"/>
      <c r="K72" s="496" t="s">
        <v>744</v>
      </c>
    </row>
    <row r="73" spans="1:11" s="495" customFormat="1" ht="57" customHeight="1">
      <c r="A73" s="496">
        <f t="shared" si="1"/>
        <v>69</v>
      </c>
      <c r="B73" s="287" t="s">
        <v>564</v>
      </c>
      <c r="C73" s="287" t="s">
        <v>980</v>
      </c>
      <c r="D73" s="287" t="s">
        <v>748</v>
      </c>
      <c r="E73" s="299">
        <v>122.3</v>
      </c>
      <c r="F73" s="287" t="s">
        <v>1096</v>
      </c>
      <c r="G73" s="307">
        <v>20.260000000000002</v>
      </c>
      <c r="H73" s="533" t="s">
        <v>2219</v>
      </c>
      <c r="I73" s="493" t="s">
        <v>1095</v>
      </c>
      <c r="J73" s="493"/>
      <c r="K73" s="496" t="s">
        <v>744</v>
      </c>
    </row>
    <row r="74" spans="1:11" s="495" customFormat="1" ht="57" customHeight="1">
      <c r="A74" s="496">
        <f t="shared" si="1"/>
        <v>70</v>
      </c>
      <c r="B74" s="287" t="s">
        <v>672</v>
      </c>
      <c r="C74" s="287" t="s">
        <v>980</v>
      </c>
      <c r="D74" s="287" t="s">
        <v>743</v>
      </c>
      <c r="E74" s="299">
        <v>40.700000000000003</v>
      </c>
      <c r="F74" s="287" t="s">
        <v>1434</v>
      </c>
      <c r="G74" s="307">
        <v>22.28</v>
      </c>
      <c r="H74" s="533" t="s">
        <v>2219</v>
      </c>
      <c r="I74" s="493" t="s">
        <v>1095</v>
      </c>
      <c r="J74" s="493"/>
      <c r="K74" s="496" t="s">
        <v>744</v>
      </c>
    </row>
    <row r="75" spans="1:11" s="495" customFormat="1" ht="57" customHeight="1">
      <c r="A75" s="496">
        <f t="shared" si="1"/>
        <v>71</v>
      </c>
      <c r="B75" s="287" t="s">
        <v>1827</v>
      </c>
      <c r="C75" s="287" t="s">
        <v>980</v>
      </c>
      <c r="D75" s="287" t="s">
        <v>748</v>
      </c>
      <c r="E75" s="299">
        <v>6.8</v>
      </c>
      <c r="F75" s="287" t="s">
        <v>1425</v>
      </c>
      <c r="G75" s="307">
        <v>54.07</v>
      </c>
      <c r="H75" s="533" t="s">
        <v>2219</v>
      </c>
      <c r="I75" s="493" t="s">
        <v>1095</v>
      </c>
      <c r="J75" s="493"/>
      <c r="K75" s="496" t="s">
        <v>744</v>
      </c>
    </row>
    <row r="76" spans="1:11" s="495" customFormat="1" ht="57" customHeight="1">
      <c r="A76" s="496">
        <f t="shared" si="1"/>
        <v>72</v>
      </c>
      <c r="B76" s="287" t="s">
        <v>280</v>
      </c>
      <c r="C76" s="287" t="s">
        <v>980</v>
      </c>
      <c r="D76" s="287" t="s">
        <v>748</v>
      </c>
      <c r="E76" s="299">
        <v>17.399999999999999</v>
      </c>
      <c r="F76" s="287" t="s">
        <v>982</v>
      </c>
      <c r="G76" s="297">
        <v>722.3</v>
      </c>
      <c r="H76" s="533" t="s">
        <v>2219</v>
      </c>
      <c r="I76" s="493" t="s">
        <v>1095</v>
      </c>
      <c r="J76" s="493"/>
      <c r="K76" s="496" t="s">
        <v>744</v>
      </c>
    </row>
    <row r="77" spans="1:11" s="495" customFormat="1" ht="57" customHeight="1">
      <c r="A77" s="496">
        <f t="shared" si="1"/>
        <v>73</v>
      </c>
      <c r="B77" s="287" t="s">
        <v>1828</v>
      </c>
      <c r="C77" s="287" t="s">
        <v>980</v>
      </c>
      <c r="D77" s="287" t="s">
        <v>748</v>
      </c>
      <c r="E77" s="299">
        <v>39.200000000000003</v>
      </c>
      <c r="F77" s="287" t="s">
        <v>1623</v>
      </c>
      <c r="G77" s="297">
        <v>649.79999999999995</v>
      </c>
      <c r="H77" s="533" t="s">
        <v>2219</v>
      </c>
      <c r="I77" s="493" t="s">
        <v>1095</v>
      </c>
      <c r="J77" s="493"/>
      <c r="K77" s="496" t="s">
        <v>744</v>
      </c>
    </row>
    <row r="78" spans="1:11" s="495" customFormat="1" ht="63">
      <c r="A78" s="496">
        <f t="shared" si="1"/>
        <v>74</v>
      </c>
      <c r="B78" s="496" t="s">
        <v>847</v>
      </c>
      <c r="C78" s="496" t="s">
        <v>1547</v>
      </c>
      <c r="D78" s="496" t="s">
        <v>743</v>
      </c>
      <c r="E78" s="297">
        <v>808.7</v>
      </c>
      <c r="F78" s="496" t="s">
        <v>293</v>
      </c>
      <c r="G78" s="520" t="s">
        <v>847</v>
      </c>
      <c r="H78" s="533" t="s">
        <v>2224</v>
      </c>
      <c r="I78" s="493" t="s">
        <v>1098</v>
      </c>
      <c r="J78" s="493"/>
      <c r="K78" s="496" t="s">
        <v>744</v>
      </c>
    </row>
    <row r="79" spans="1:11" s="495" customFormat="1" ht="63">
      <c r="A79" s="496">
        <f t="shared" si="1"/>
        <v>75</v>
      </c>
      <c r="B79" s="496" t="s">
        <v>294</v>
      </c>
      <c r="C79" s="496" t="s">
        <v>1547</v>
      </c>
      <c r="D79" s="496" t="s">
        <v>743</v>
      </c>
      <c r="E79" s="297">
        <v>274.5</v>
      </c>
      <c r="F79" s="496" t="s">
        <v>295</v>
      </c>
      <c r="G79" s="520" t="s">
        <v>294</v>
      </c>
      <c r="H79" s="533" t="s">
        <v>2239</v>
      </c>
      <c r="I79" s="493" t="s">
        <v>1098</v>
      </c>
      <c r="J79" s="493"/>
      <c r="K79" s="496" t="s">
        <v>744</v>
      </c>
    </row>
    <row r="80" spans="1:11" s="495" customFormat="1" ht="63">
      <c r="A80" s="496">
        <f t="shared" si="1"/>
        <v>76</v>
      </c>
      <c r="B80" s="496" t="s">
        <v>1108</v>
      </c>
      <c r="C80" s="496" t="s">
        <v>1547</v>
      </c>
      <c r="D80" s="496" t="s">
        <v>743</v>
      </c>
      <c r="E80" s="297">
        <v>73.2</v>
      </c>
      <c r="F80" s="496" t="s">
        <v>296</v>
      </c>
      <c r="G80" s="520" t="s">
        <v>1108</v>
      </c>
      <c r="H80" s="533" t="s">
        <v>2236</v>
      </c>
      <c r="I80" s="493" t="s">
        <v>1098</v>
      </c>
      <c r="J80" s="493"/>
      <c r="K80" s="496" t="s">
        <v>744</v>
      </c>
    </row>
    <row r="81" spans="1:12" s="495" customFormat="1" ht="63">
      <c r="A81" s="496">
        <f t="shared" si="1"/>
        <v>77</v>
      </c>
      <c r="B81" s="298" t="s">
        <v>745</v>
      </c>
      <c r="C81" s="298" t="s">
        <v>845</v>
      </c>
      <c r="D81" s="298" t="s">
        <v>743</v>
      </c>
      <c r="E81" s="298">
        <v>27.5</v>
      </c>
      <c r="F81" s="298" t="s">
        <v>1475</v>
      </c>
      <c r="G81" s="298" t="s">
        <v>745</v>
      </c>
      <c r="H81" s="299" t="s">
        <v>2219</v>
      </c>
      <c r="I81" s="298" t="s">
        <v>1412</v>
      </c>
      <c r="J81" s="298"/>
      <c r="K81" s="496" t="s">
        <v>744</v>
      </c>
    </row>
    <row r="82" spans="1:12" s="495" customFormat="1" ht="63">
      <c r="A82" s="496">
        <f t="shared" si="1"/>
        <v>78</v>
      </c>
      <c r="B82" s="300" t="s">
        <v>745</v>
      </c>
      <c r="C82" s="300" t="s">
        <v>1433</v>
      </c>
      <c r="D82" s="298" t="s">
        <v>743</v>
      </c>
      <c r="E82" s="315">
        <v>22.2</v>
      </c>
      <c r="F82" s="300" t="s">
        <v>1441</v>
      </c>
      <c r="G82" s="300" t="s">
        <v>745</v>
      </c>
      <c r="H82" s="312" t="s">
        <v>2219</v>
      </c>
      <c r="I82" s="298" t="s">
        <v>1412</v>
      </c>
      <c r="J82" s="298"/>
      <c r="K82" s="285" t="s">
        <v>744</v>
      </c>
    </row>
    <row r="83" spans="1:12" s="495" customFormat="1" ht="63">
      <c r="A83" s="496">
        <f t="shared" si="1"/>
        <v>79</v>
      </c>
      <c r="B83" s="300" t="s">
        <v>1426</v>
      </c>
      <c r="C83" s="300" t="s">
        <v>845</v>
      </c>
      <c r="D83" s="298" t="s">
        <v>743</v>
      </c>
      <c r="E83" s="315">
        <v>188.2</v>
      </c>
      <c r="F83" s="300" t="s">
        <v>1442</v>
      </c>
      <c r="G83" s="300" t="s">
        <v>1426</v>
      </c>
      <c r="H83" s="312" t="s">
        <v>2218</v>
      </c>
      <c r="I83" s="298" t="s">
        <v>1412</v>
      </c>
      <c r="J83" s="298"/>
      <c r="K83" s="285" t="s">
        <v>744</v>
      </c>
    </row>
    <row r="84" spans="1:12" s="495" customFormat="1" ht="78.75">
      <c r="A84" s="496">
        <f t="shared" si="1"/>
        <v>80</v>
      </c>
      <c r="B84" s="299" t="s">
        <v>278</v>
      </c>
      <c r="C84" s="299" t="s">
        <v>279</v>
      </c>
      <c r="D84" s="299" t="s">
        <v>743</v>
      </c>
      <c r="E84" s="299">
        <v>239.8</v>
      </c>
      <c r="F84" s="299" t="s">
        <v>1100</v>
      </c>
      <c r="G84" s="299" t="s">
        <v>278</v>
      </c>
      <c r="H84" s="300" t="s">
        <v>2218</v>
      </c>
      <c r="I84" s="312" t="s">
        <v>1099</v>
      </c>
      <c r="J84" s="312"/>
      <c r="K84" s="496" t="s">
        <v>744</v>
      </c>
    </row>
    <row r="85" spans="1:12" s="495" customFormat="1" ht="78.75">
      <c r="A85" s="496">
        <f t="shared" si="1"/>
        <v>81</v>
      </c>
      <c r="B85" s="299" t="s">
        <v>1624</v>
      </c>
      <c r="C85" s="299" t="s">
        <v>279</v>
      </c>
      <c r="D85" s="299" t="s">
        <v>743</v>
      </c>
      <c r="E85" s="299">
        <v>206.9</v>
      </c>
      <c r="F85" s="299" t="s">
        <v>1427</v>
      </c>
      <c r="G85" s="299" t="s">
        <v>1624</v>
      </c>
      <c r="H85" s="300" t="s">
        <v>2240</v>
      </c>
      <c r="I85" s="312" t="s">
        <v>1099</v>
      </c>
      <c r="J85" s="312"/>
      <c r="K85" s="496" t="s">
        <v>744</v>
      </c>
      <c r="L85" s="285"/>
    </row>
    <row r="86" spans="1:12" s="495" customFormat="1" ht="60.75" customHeight="1">
      <c r="A86" s="496">
        <f t="shared" si="1"/>
        <v>82</v>
      </c>
      <c r="B86" s="298" t="s">
        <v>301</v>
      </c>
      <c r="C86" s="298" t="s">
        <v>367</v>
      </c>
      <c r="D86" s="299" t="s">
        <v>748</v>
      </c>
      <c r="E86" s="299">
        <v>3299</v>
      </c>
      <c r="F86" s="299" t="s">
        <v>368</v>
      </c>
      <c r="G86" s="298" t="s">
        <v>301</v>
      </c>
      <c r="H86" s="300" t="s">
        <v>2217</v>
      </c>
      <c r="I86" s="298" t="s">
        <v>1103</v>
      </c>
      <c r="J86" s="298"/>
      <c r="K86" s="496" t="s">
        <v>744</v>
      </c>
    </row>
    <row r="87" spans="1:12" s="495" customFormat="1" ht="72.75" customHeight="1">
      <c r="A87" s="496">
        <f t="shared" si="1"/>
        <v>83</v>
      </c>
      <c r="B87" s="299" t="s">
        <v>1114</v>
      </c>
      <c r="C87" s="298" t="s">
        <v>1113</v>
      </c>
      <c r="D87" s="299" t="s">
        <v>748</v>
      </c>
      <c r="E87" s="299">
        <v>617</v>
      </c>
      <c r="F87" s="283" t="s">
        <v>1625</v>
      </c>
      <c r="G87" s="299" t="s">
        <v>1114</v>
      </c>
      <c r="H87" s="287" t="s">
        <v>2218</v>
      </c>
      <c r="I87" s="298" t="s">
        <v>1103</v>
      </c>
      <c r="J87" s="298"/>
      <c r="K87" s="496" t="s">
        <v>744</v>
      </c>
    </row>
    <row r="88" spans="1:12" s="495" customFormat="1" ht="59.25" customHeight="1">
      <c r="A88" s="496">
        <f t="shared" si="1"/>
        <v>84</v>
      </c>
      <c r="B88" s="287" t="s">
        <v>1626</v>
      </c>
      <c r="C88" s="298" t="s">
        <v>1542</v>
      </c>
      <c r="D88" s="299" t="s">
        <v>748</v>
      </c>
      <c r="E88" s="299">
        <v>26485</v>
      </c>
      <c r="F88" s="299" t="s">
        <v>1543</v>
      </c>
      <c r="G88" s="287" t="s">
        <v>1626</v>
      </c>
      <c r="H88" s="287" t="s">
        <v>2217</v>
      </c>
      <c r="I88" s="298" t="s">
        <v>1102</v>
      </c>
      <c r="J88" s="298"/>
      <c r="K88" s="496" t="s">
        <v>744</v>
      </c>
    </row>
    <row r="89" spans="1:12" s="495" customFormat="1" ht="96.75" customHeight="1">
      <c r="A89" s="496">
        <f t="shared" si="1"/>
        <v>85</v>
      </c>
      <c r="B89" s="299" t="s">
        <v>1829</v>
      </c>
      <c r="C89" s="298" t="s">
        <v>367</v>
      </c>
      <c r="D89" s="299" t="s">
        <v>748</v>
      </c>
      <c r="E89" s="299">
        <v>9939</v>
      </c>
      <c r="F89" s="299" t="s">
        <v>1633</v>
      </c>
      <c r="G89" s="299" t="s">
        <v>1829</v>
      </c>
      <c r="H89" s="287" t="s">
        <v>2217</v>
      </c>
      <c r="I89" s="298" t="s">
        <v>1102</v>
      </c>
      <c r="J89" s="298"/>
      <c r="K89" s="496" t="s">
        <v>744</v>
      </c>
    </row>
    <row r="90" spans="1:12" s="495" customFormat="1" ht="59.25" customHeight="1">
      <c r="A90" s="496">
        <f t="shared" si="1"/>
        <v>86</v>
      </c>
      <c r="B90" s="287" t="s">
        <v>1627</v>
      </c>
      <c r="C90" s="293" t="s">
        <v>1628</v>
      </c>
      <c r="D90" s="293" t="s">
        <v>743</v>
      </c>
      <c r="E90" s="287">
        <v>51.1</v>
      </c>
      <c r="F90" s="287" t="s">
        <v>1629</v>
      </c>
      <c r="G90" s="287" t="s">
        <v>1627</v>
      </c>
      <c r="H90" s="312" t="s">
        <v>2219</v>
      </c>
      <c r="I90" s="287" t="s">
        <v>1630</v>
      </c>
      <c r="J90" s="287"/>
      <c r="K90" s="293" t="s">
        <v>744</v>
      </c>
    </row>
    <row r="91" spans="1:12" s="495" customFormat="1" ht="59.25" customHeight="1">
      <c r="A91" s="496">
        <f t="shared" si="1"/>
        <v>87</v>
      </c>
      <c r="B91" s="287" t="s">
        <v>1631</v>
      </c>
      <c r="C91" s="293" t="s">
        <v>1628</v>
      </c>
      <c r="D91" s="293" t="s">
        <v>743</v>
      </c>
      <c r="E91" s="287">
        <v>2938</v>
      </c>
      <c r="F91" s="287" t="s">
        <v>1632</v>
      </c>
      <c r="G91" s="287" t="s">
        <v>1631</v>
      </c>
      <c r="H91" s="312" t="s">
        <v>2217</v>
      </c>
      <c r="I91" s="287" t="s">
        <v>1630</v>
      </c>
      <c r="J91" s="287"/>
      <c r="K91" s="293" t="s">
        <v>744</v>
      </c>
    </row>
    <row r="92" spans="1:12" s="324" customFormat="1" ht="48" customHeight="1">
      <c r="A92" s="496">
        <f t="shared" si="1"/>
        <v>88</v>
      </c>
      <c r="B92" s="325" t="s">
        <v>281</v>
      </c>
      <c r="C92" s="299" t="s">
        <v>282</v>
      </c>
      <c r="D92" s="299" t="s">
        <v>743</v>
      </c>
      <c r="E92" s="326">
        <v>1846.8</v>
      </c>
      <c r="F92" s="325" t="s">
        <v>283</v>
      </c>
      <c r="G92" s="299" t="s">
        <v>281</v>
      </c>
      <c r="H92" s="312" t="s">
        <v>2217</v>
      </c>
      <c r="I92" s="312" t="s">
        <v>1413</v>
      </c>
      <c r="J92" s="312"/>
      <c r="K92" s="287" t="s">
        <v>744</v>
      </c>
    </row>
    <row r="93" spans="1:12" s="324" customFormat="1" ht="48" customHeight="1">
      <c r="A93" s="496">
        <f t="shared" si="1"/>
        <v>89</v>
      </c>
      <c r="B93" s="299" t="s">
        <v>1255</v>
      </c>
      <c r="C93" s="299" t="s">
        <v>1256</v>
      </c>
      <c r="D93" s="299" t="s">
        <v>748</v>
      </c>
      <c r="E93" s="299">
        <v>412.5</v>
      </c>
      <c r="F93" s="299" t="s">
        <v>1257</v>
      </c>
      <c r="G93" s="299" t="s">
        <v>1255</v>
      </c>
      <c r="H93" s="312" t="s">
        <v>2217</v>
      </c>
      <c r="I93" s="312" t="s">
        <v>1413</v>
      </c>
      <c r="J93" s="312"/>
      <c r="K93" s="287" t="s">
        <v>744</v>
      </c>
    </row>
    <row r="94" spans="1:12" s="324" customFormat="1" ht="48" customHeight="1">
      <c r="A94" s="496">
        <f t="shared" si="1"/>
        <v>90</v>
      </c>
      <c r="B94" s="299" t="s">
        <v>1259</v>
      </c>
      <c r="C94" s="299" t="s">
        <v>1260</v>
      </c>
      <c r="D94" s="299" t="s">
        <v>748</v>
      </c>
      <c r="E94" s="299">
        <v>1346.8</v>
      </c>
      <c r="F94" s="299" t="s">
        <v>1261</v>
      </c>
      <c r="G94" s="299" t="s">
        <v>1259</v>
      </c>
      <c r="H94" s="312" t="s">
        <v>2217</v>
      </c>
      <c r="I94" s="312" t="s">
        <v>1413</v>
      </c>
      <c r="J94" s="312"/>
      <c r="K94" s="287" t="s">
        <v>744</v>
      </c>
    </row>
    <row r="95" spans="1:12" s="324" customFormat="1" ht="48" customHeight="1">
      <c r="A95" s="496">
        <f t="shared" si="1"/>
        <v>91</v>
      </c>
      <c r="B95" s="299" t="s">
        <v>733</v>
      </c>
      <c r="C95" s="299" t="s">
        <v>1263</v>
      </c>
      <c r="D95" s="299" t="s">
        <v>748</v>
      </c>
      <c r="E95" s="299">
        <v>246.4</v>
      </c>
      <c r="F95" s="299" t="s">
        <v>1264</v>
      </c>
      <c r="G95" s="299" t="s">
        <v>733</v>
      </c>
      <c r="H95" s="312" t="s">
        <v>2217</v>
      </c>
      <c r="I95" s="312" t="s">
        <v>1413</v>
      </c>
      <c r="J95" s="312"/>
      <c r="K95" s="287" t="s">
        <v>744</v>
      </c>
    </row>
    <row r="96" spans="1:12" s="324" customFormat="1" ht="48" customHeight="1">
      <c r="A96" s="496">
        <f t="shared" si="1"/>
        <v>92</v>
      </c>
      <c r="B96" s="299" t="s">
        <v>1259</v>
      </c>
      <c r="C96" s="299" t="s">
        <v>1265</v>
      </c>
      <c r="D96" s="299" t="s">
        <v>748</v>
      </c>
      <c r="E96" s="299">
        <v>506</v>
      </c>
      <c r="F96" s="299" t="s">
        <v>1266</v>
      </c>
      <c r="G96" s="299" t="s">
        <v>1259</v>
      </c>
      <c r="H96" s="312" t="s">
        <v>2217</v>
      </c>
      <c r="I96" s="312" t="s">
        <v>1413</v>
      </c>
      <c r="J96" s="312"/>
      <c r="K96" s="287" t="s">
        <v>744</v>
      </c>
    </row>
    <row r="97" spans="1:22" s="324" customFormat="1" ht="48" customHeight="1">
      <c r="A97" s="496">
        <f t="shared" si="1"/>
        <v>93</v>
      </c>
      <c r="B97" s="299" t="s">
        <v>281</v>
      </c>
      <c r="C97" s="299" t="s">
        <v>1268</v>
      </c>
      <c r="D97" s="299" t="s">
        <v>748</v>
      </c>
      <c r="E97" s="299">
        <v>1911.8</v>
      </c>
      <c r="F97" s="299" t="s">
        <v>1636</v>
      </c>
      <c r="G97" s="299" t="s">
        <v>281</v>
      </c>
      <c r="H97" s="312" t="s">
        <v>2217</v>
      </c>
      <c r="I97" s="312" t="s">
        <v>1413</v>
      </c>
      <c r="J97" s="312"/>
      <c r="K97" s="287" t="s">
        <v>744</v>
      </c>
    </row>
    <row r="98" spans="1:22" s="324" customFormat="1" ht="48" customHeight="1">
      <c r="A98" s="496">
        <f t="shared" si="1"/>
        <v>94</v>
      </c>
      <c r="B98" s="299" t="s">
        <v>733</v>
      </c>
      <c r="C98" s="299" t="s">
        <v>1270</v>
      </c>
      <c r="D98" s="299" t="s">
        <v>748</v>
      </c>
      <c r="E98" s="299">
        <v>141</v>
      </c>
      <c r="F98" s="299" t="s">
        <v>1271</v>
      </c>
      <c r="G98" s="299" t="s">
        <v>733</v>
      </c>
      <c r="H98" s="312" t="s">
        <v>2217</v>
      </c>
      <c r="I98" s="312" t="s">
        <v>1413</v>
      </c>
      <c r="J98" s="312"/>
      <c r="K98" s="287" t="s">
        <v>744</v>
      </c>
    </row>
    <row r="99" spans="1:22" s="324" customFormat="1" ht="48" customHeight="1">
      <c r="A99" s="496">
        <f t="shared" si="1"/>
        <v>95</v>
      </c>
      <c r="B99" s="299" t="s">
        <v>1273</v>
      </c>
      <c r="C99" s="299" t="s">
        <v>1274</v>
      </c>
      <c r="D99" s="299" t="s">
        <v>748</v>
      </c>
      <c r="E99" s="299">
        <v>398.6</v>
      </c>
      <c r="F99" s="299" t="s">
        <v>1275</v>
      </c>
      <c r="G99" s="299" t="s">
        <v>1273</v>
      </c>
      <c r="H99" s="312" t="s">
        <v>2217</v>
      </c>
      <c r="I99" s="312" t="s">
        <v>1413</v>
      </c>
      <c r="J99" s="312"/>
      <c r="K99" s="287" t="s">
        <v>744</v>
      </c>
    </row>
    <row r="100" spans="1:22" s="324" customFormat="1" ht="36.75" customHeight="1">
      <c r="A100" s="496">
        <f t="shared" si="1"/>
        <v>96</v>
      </c>
      <c r="B100" s="299" t="s">
        <v>1277</v>
      </c>
      <c r="C100" s="299" t="s">
        <v>1278</v>
      </c>
      <c r="D100" s="299" t="s">
        <v>748</v>
      </c>
      <c r="E100" s="299">
        <v>169.8</v>
      </c>
      <c r="F100" s="299" t="s">
        <v>1279</v>
      </c>
      <c r="G100" s="299" t="s">
        <v>1277</v>
      </c>
      <c r="H100" s="312" t="s">
        <v>2217</v>
      </c>
      <c r="I100" s="312" t="s">
        <v>1413</v>
      </c>
      <c r="J100" s="312"/>
      <c r="K100" s="287" t="s">
        <v>744</v>
      </c>
    </row>
    <row r="101" spans="1:22" s="324" customFormat="1" ht="36.75" customHeight="1">
      <c r="A101" s="496">
        <f t="shared" si="1"/>
        <v>97</v>
      </c>
      <c r="B101" s="299" t="s">
        <v>564</v>
      </c>
      <c r="C101" s="299" t="s">
        <v>1281</v>
      </c>
      <c r="D101" s="299" t="s">
        <v>748</v>
      </c>
      <c r="E101" s="299">
        <v>487</v>
      </c>
      <c r="F101" s="299" t="s">
        <v>1282</v>
      </c>
      <c r="G101" s="299" t="s">
        <v>564</v>
      </c>
      <c r="H101" s="312" t="s">
        <v>2217</v>
      </c>
      <c r="I101" s="312" t="s">
        <v>1413</v>
      </c>
      <c r="J101" s="312"/>
      <c r="K101" s="287" t="s">
        <v>744</v>
      </c>
    </row>
    <row r="102" spans="1:22" s="324" customFormat="1" ht="36.75" customHeight="1">
      <c r="A102" s="496">
        <f t="shared" si="1"/>
        <v>98</v>
      </c>
      <c r="B102" s="299" t="s">
        <v>1284</v>
      </c>
      <c r="C102" s="299" t="s">
        <v>1281</v>
      </c>
      <c r="D102" s="299" t="s">
        <v>748</v>
      </c>
      <c r="E102" s="299">
        <v>36</v>
      </c>
      <c r="F102" s="299" t="s">
        <v>1285</v>
      </c>
      <c r="G102" s="299" t="s">
        <v>1284</v>
      </c>
      <c r="H102" s="335" t="s">
        <v>2219</v>
      </c>
      <c r="I102" s="312" t="s">
        <v>1413</v>
      </c>
      <c r="J102" s="312"/>
      <c r="K102" s="287" t="s">
        <v>744</v>
      </c>
    </row>
    <row r="103" spans="1:22" s="324" customFormat="1" ht="36.75" customHeight="1">
      <c r="A103" s="496">
        <f t="shared" si="1"/>
        <v>99</v>
      </c>
      <c r="B103" s="299" t="s">
        <v>1286</v>
      </c>
      <c r="C103" s="299" t="s">
        <v>1281</v>
      </c>
      <c r="D103" s="299" t="s">
        <v>748</v>
      </c>
      <c r="E103" s="299">
        <v>38.1</v>
      </c>
      <c r="F103" s="299" t="s">
        <v>1287</v>
      </c>
      <c r="G103" s="299" t="s">
        <v>1286</v>
      </c>
      <c r="H103" s="335" t="s">
        <v>2219</v>
      </c>
      <c r="I103" s="312" t="s">
        <v>1413</v>
      </c>
      <c r="J103" s="312"/>
      <c r="K103" s="287" t="s">
        <v>744</v>
      </c>
    </row>
    <row r="104" spans="1:22" s="324" customFormat="1" ht="44.25" customHeight="1">
      <c r="A104" s="496">
        <f t="shared" si="1"/>
        <v>100</v>
      </c>
      <c r="B104" s="299" t="s">
        <v>1288</v>
      </c>
      <c r="C104" s="299" t="s">
        <v>1289</v>
      </c>
      <c r="D104" s="299" t="s">
        <v>748</v>
      </c>
      <c r="E104" s="299">
        <v>300.89999999999998</v>
      </c>
      <c r="F104" s="299" t="s">
        <v>1290</v>
      </c>
      <c r="G104" s="299" t="s">
        <v>1288</v>
      </c>
      <c r="H104" s="312" t="s">
        <v>2217</v>
      </c>
      <c r="I104" s="312" t="s">
        <v>1413</v>
      </c>
      <c r="J104" s="312"/>
      <c r="K104" s="287" t="s">
        <v>744</v>
      </c>
    </row>
    <row r="105" spans="1:22" s="324" customFormat="1" ht="44.25" customHeight="1">
      <c r="A105" s="496">
        <f t="shared" si="1"/>
        <v>101</v>
      </c>
      <c r="B105" s="299" t="s">
        <v>1277</v>
      </c>
      <c r="C105" s="299" t="s">
        <v>1292</v>
      </c>
      <c r="D105" s="299" t="s">
        <v>748</v>
      </c>
      <c r="E105" s="299">
        <v>219.3</v>
      </c>
      <c r="F105" s="299" t="s">
        <v>1293</v>
      </c>
      <c r="G105" s="299" t="s">
        <v>1277</v>
      </c>
      <c r="H105" s="329" t="s">
        <v>2217</v>
      </c>
      <c r="I105" s="312" t="s">
        <v>1413</v>
      </c>
      <c r="J105" s="312"/>
      <c r="K105" s="287" t="s">
        <v>744</v>
      </c>
    </row>
    <row r="106" spans="1:22" s="495" customFormat="1" ht="63">
      <c r="A106" s="496">
        <f t="shared" si="1"/>
        <v>102</v>
      </c>
      <c r="B106" s="328" t="s">
        <v>1635</v>
      </c>
      <c r="C106" s="298" t="s">
        <v>282</v>
      </c>
      <c r="D106" s="298" t="s">
        <v>743</v>
      </c>
      <c r="E106" s="298">
        <v>1627</v>
      </c>
      <c r="F106" s="298" t="s">
        <v>1105</v>
      </c>
      <c r="G106" s="328" t="s">
        <v>1635</v>
      </c>
      <c r="H106" s="543" t="s">
        <v>2217</v>
      </c>
      <c r="I106" s="493" t="s">
        <v>1104</v>
      </c>
      <c r="J106" s="493"/>
      <c r="K106" s="496" t="s">
        <v>744</v>
      </c>
    </row>
    <row r="107" spans="1:22" s="495" customFormat="1" ht="102" customHeight="1">
      <c r="A107" s="496">
        <f t="shared" si="1"/>
        <v>103</v>
      </c>
      <c r="B107" s="328" t="s">
        <v>298</v>
      </c>
      <c r="C107" s="298" t="s">
        <v>299</v>
      </c>
      <c r="D107" s="298" t="s">
        <v>743</v>
      </c>
      <c r="E107" s="298">
        <v>254.1</v>
      </c>
      <c r="F107" s="298" t="s">
        <v>300</v>
      </c>
      <c r="G107" s="328" t="s">
        <v>298</v>
      </c>
      <c r="H107" s="310" t="s">
        <v>2218</v>
      </c>
      <c r="I107" s="493" t="s">
        <v>1101</v>
      </c>
      <c r="J107" s="493"/>
      <c r="K107" s="496" t="s">
        <v>744</v>
      </c>
    </row>
    <row r="108" spans="1:22" s="495" customFormat="1" ht="61.5" customHeight="1">
      <c r="A108" s="496">
        <f t="shared" si="1"/>
        <v>104</v>
      </c>
      <c r="B108" s="330" t="s">
        <v>839</v>
      </c>
      <c r="C108" s="298" t="s">
        <v>840</v>
      </c>
      <c r="D108" s="298" t="s">
        <v>743</v>
      </c>
      <c r="E108" s="298">
        <v>3360.2</v>
      </c>
      <c r="F108" s="299" t="s">
        <v>841</v>
      </c>
      <c r="G108" s="330" t="s">
        <v>839</v>
      </c>
      <c r="H108" s="299" t="s">
        <v>2217</v>
      </c>
      <c r="I108" s="493" t="s">
        <v>808</v>
      </c>
      <c r="J108" s="493"/>
      <c r="K108" s="496" t="s">
        <v>744</v>
      </c>
    </row>
    <row r="109" spans="1:22" s="495" customFormat="1" ht="55.5" customHeight="1">
      <c r="A109" s="496">
        <f t="shared" si="1"/>
        <v>105</v>
      </c>
      <c r="B109" s="330" t="s">
        <v>1830</v>
      </c>
      <c r="C109" s="298" t="s">
        <v>840</v>
      </c>
      <c r="D109" s="298" t="s">
        <v>743</v>
      </c>
      <c r="E109" s="298">
        <v>27</v>
      </c>
      <c r="F109" s="299" t="s">
        <v>1414</v>
      </c>
      <c r="G109" s="330" t="s">
        <v>1830</v>
      </c>
      <c r="H109" s="299" t="s">
        <v>2219</v>
      </c>
      <c r="I109" s="493" t="s">
        <v>808</v>
      </c>
      <c r="J109" s="493"/>
      <c r="K109" s="496" t="s">
        <v>744</v>
      </c>
    </row>
    <row r="110" spans="1:22" s="495" customFormat="1" ht="52.5" customHeight="1">
      <c r="A110" s="496">
        <f t="shared" si="1"/>
        <v>106</v>
      </c>
      <c r="B110" s="328" t="s">
        <v>564</v>
      </c>
      <c r="C110" s="496" t="s">
        <v>1549</v>
      </c>
      <c r="D110" s="298" t="s">
        <v>743</v>
      </c>
      <c r="E110" s="496">
        <v>352.3</v>
      </c>
      <c r="F110" s="496" t="s">
        <v>1550</v>
      </c>
      <c r="G110" s="328" t="s">
        <v>564</v>
      </c>
      <c r="H110" s="281" t="s">
        <v>2218</v>
      </c>
      <c r="I110" s="496" t="s">
        <v>1837</v>
      </c>
      <c r="J110" s="496"/>
      <c r="K110" s="336" t="s">
        <v>744</v>
      </c>
      <c r="L110" s="331"/>
      <c r="M110" s="332"/>
      <c r="N110" s="332"/>
      <c r="O110" s="332"/>
      <c r="P110" s="332"/>
      <c r="Q110" s="332"/>
      <c r="R110" s="332"/>
      <c r="S110" s="333"/>
      <c r="T110" s="333"/>
      <c r="U110" s="333"/>
      <c r="V110" s="333"/>
    </row>
    <row r="111" spans="1:22" s="495" customFormat="1" ht="52.5" customHeight="1">
      <c r="A111" s="496">
        <f t="shared" si="1"/>
        <v>107</v>
      </c>
      <c r="B111" s="328" t="s">
        <v>1831</v>
      </c>
      <c r="C111" s="496" t="s">
        <v>1832</v>
      </c>
      <c r="D111" s="298" t="s">
        <v>743</v>
      </c>
      <c r="E111" s="496">
        <v>600</v>
      </c>
      <c r="F111" s="496" t="s">
        <v>1833</v>
      </c>
      <c r="G111" s="328" t="s">
        <v>1831</v>
      </c>
      <c r="H111" s="280" t="s">
        <v>2217</v>
      </c>
      <c r="I111" s="496" t="s">
        <v>1836</v>
      </c>
      <c r="J111" s="496"/>
      <c r="K111" s="496" t="s">
        <v>1835</v>
      </c>
      <c r="L111" s="331"/>
      <c r="M111" s="332"/>
      <c r="N111" s="332"/>
      <c r="O111" s="332"/>
      <c r="P111" s="332"/>
      <c r="Q111" s="332"/>
      <c r="R111" s="332"/>
      <c r="S111" s="333"/>
      <c r="T111" s="333"/>
      <c r="U111" s="333"/>
      <c r="V111" s="333"/>
    </row>
    <row r="112" spans="1:22" s="345" customFormat="1" ht="46.5" customHeight="1">
      <c r="A112" s="520">
        <f t="shared" si="1"/>
        <v>108</v>
      </c>
      <c r="B112" s="497" t="s">
        <v>1461</v>
      </c>
      <c r="C112" s="497" t="s">
        <v>1842</v>
      </c>
      <c r="D112" s="497" t="s">
        <v>748</v>
      </c>
      <c r="E112" s="295">
        <v>37.700000000000003</v>
      </c>
      <c r="F112" s="343" t="s">
        <v>823</v>
      </c>
      <c r="G112" s="528" t="s">
        <v>1957</v>
      </c>
      <c r="H112" s="529" t="s">
        <v>2241</v>
      </c>
      <c r="I112" s="530" t="s">
        <v>2079</v>
      </c>
      <c r="J112" s="531" t="s">
        <v>2243</v>
      </c>
      <c r="K112" s="530" t="s">
        <v>744</v>
      </c>
      <c r="L112" s="339" t="s">
        <v>744</v>
      </c>
    </row>
    <row r="113" spans="1:12" s="345" customFormat="1" ht="46.5" customHeight="1">
      <c r="A113" s="520">
        <f t="shared" si="1"/>
        <v>109</v>
      </c>
      <c r="B113" s="497" t="s">
        <v>1461</v>
      </c>
      <c r="C113" s="497" t="s">
        <v>1872</v>
      </c>
      <c r="D113" s="497" t="s">
        <v>748</v>
      </c>
      <c r="E113" s="295">
        <v>58.5</v>
      </c>
      <c r="F113" s="343" t="s">
        <v>824</v>
      </c>
      <c r="G113" s="528" t="s">
        <v>1957</v>
      </c>
      <c r="H113" s="529" t="s">
        <v>2241</v>
      </c>
      <c r="I113" s="530" t="s">
        <v>2079</v>
      </c>
      <c r="J113" s="531" t="s">
        <v>2243</v>
      </c>
      <c r="K113" s="530" t="s">
        <v>744</v>
      </c>
      <c r="L113" s="339" t="s">
        <v>744</v>
      </c>
    </row>
    <row r="114" spans="1:12" s="345" customFormat="1" ht="46.5" customHeight="1">
      <c r="A114" s="520">
        <f t="shared" si="1"/>
        <v>110</v>
      </c>
      <c r="B114" s="497" t="s">
        <v>1461</v>
      </c>
      <c r="C114" s="497" t="s">
        <v>1873</v>
      </c>
      <c r="D114" s="497" t="s">
        <v>748</v>
      </c>
      <c r="E114" s="295">
        <v>35.200000000000003</v>
      </c>
      <c r="F114" s="343" t="s">
        <v>826</v>
      </c>
      <c r="G114" s="528" t="s">
        <v>1957</v>
      </c>
      <c r="H114" s="529" t="s">
        <v>2241</v>
      </c>
      <c r="I114" s="530" t="s">
        <v>2079</v>
      </c>
      <c r="J114" s="531" t="s">
        <v>2243</v>
      </c>
      <c r="K114" s="530" t="s">
        <v>744</v>
      </c>
      <c r="L114" s="339" t="s">
        <v>744</v>
      </c>
    </row>
    <row r="115" spans="1:12" s="345" customFormat="1" ht="46.5" customHeight="1">
      <c r="A115" s="520">
        <f t="shared" si="1"/>
        <v>111</v>
      </c>
      <c r="B115" s="497" t="s">
        <v>1461</v>
      </c>
      <c r="C115" s="497" t="s">
        <v>1874</v>
      </c>
      <c r="D115" s="497" t="s">
        <v>748</v>
      </c>
      <c r="E115" s="295">
        <v>57.7</v>
      </c>
      <c r="F115" s="497" t="s">
        <v>828</v>
      </c>
      <c r="G115" s="528" t="s">
        <v>1957</v>
      </c>
      <c r="H115" s="529" t="s">
        <v>2241</v>
      </c>
      <c r="I115" s="530" t="s">
        <v>2079</v>
      </c>
      <c r="J115" s="531" t="s">
        <v>2243</v>
      </c>
      <c r="K115" s="530" t="s">
        <v>744</v>
      </c>
      <c r="L115" s="339" t="s">
        <v>744</v>
      </c>
    </row>
    <row r="116" spans="1:12" s="345" customFormat="1" ht="46.5" customHeight="1">
      <c r="A116" s="520">
        <f t="shared" si="1"/>
        <v>112</v>
      </c>
      <c r="B116" s="497" t="s">
        <v>1461</v>
      </c>
      <c r="C116" s="497" t="s">
        <v>830</v>
      </c>
      <c r="D116" s="497" t="s">
        <v>748</v>
      </c>
      <c r="E116" s="295">
        <v>38.5</v>
      </c>
      <c r="F116" s="343" t="s">
        <v>831</v>
      </c>
      <c r="G116" s="528" t="s">
        <v>1957</v>
      </c>
      <c r="H116" s="529" t="s">
        <v>2241</v>
      </c>
      <c r="I116" s="530" t="s">
        <v>2079</v>
      </c>
      <c r="J116" s="531" t="s">
        <v>2243</v>
      </c>
      <c r="K116" s="530" t="s">
        <v>744</v>
      </c>
      <c r="L116" s="339" t="s">
        <v>744</v>
      </c>
    </row>
    <row r="117" spans="1:12" s="345" customFormat="1" ht="46.5" customHeight="1">
      <c r="A117" s="520">
        <f t="shared" si="1"/>
        <v>113</v>
      </c>
      <c r="B117" s="497" t="s">
        <v>837</v>
      </c>
      <c r="C117" s="269" t="s">
        <v>1875</v>
      </c>
      <c r="D117" s="497" t="s">
        <v>748</v>
      </c>
      <c r="E117" s="295">
        <v>42.3</v>
      </c>
      <c r="F117" s="497" t="s">
        <v>833</v>
      </c>
      <c r="G117" s="528" t="s">
        <v>837</v>
      </c>
      <c r="H117" s="529" t="s">
        <v>2241</v>
      </c>
      <c r="I117" s="530" t="s">
        <v>2079</v>
      </c>
      <c r="J117" s="531" t="s">
        <v>2243</v>
      </c>
      <c r="K117" s="530" t="s">
        <v>744</v>
      </c>
      <c r="L117" s="339" t="s">
        <v>744</v>
      </c>
    </row>
    <row r="118" spans="1:12" s="345" customFormat="1" ht="46.5" customHeight="1">
      <c r="A118" s="520">
        <f t="shared" si="1"/>
        <v>114</v>
      </c>
      <c r="B118" s="497" t="s">
        <v>837</v>
      </c>
      <c r="C118" s="269" t="s">
        <v>1876</v>
      </c>
      <c r="D118" s="497" t="s">
        <v>748</v>
      </c>
      <c r="E118" s="295">
        <v>127.7</v>
      </c>
      <c r="F118" s="497" t="s">
        <v>1194</v>
      </c>
      <c r="G118" s="528" t="s">
        <v>837</v>
      </c>
      <c r="H118" s="529" t="s">
        <v>2241</v>
      </c>
      <c r="I118" s="530" t="s">
        <v>2079</v>
      </c>
      <c r="J118" s="531" t="s">
        <v>2243</v>
      </c>
      <c r="K118" s="530" t="s">
        <v>744</v>
      </c>
      <c r="L118" s="339" t="s">
        <v>744</v>
      </c>
    </row>
    <row r="119" spans="1:12" s="345" customFormat="1" ht="45" customHeight="1">
      <c r="A119" s="520">
        <f t="shared" si="1"/>
        <v>115</v>
      </c>
      <c r="B119" s="497" t="s">
        <v>1843</v>
      </c>
      <c r="C119" s="269" t="s">
        <v>1877</v>
      </c>
      <c r="D119" s="497" t="s">
        <v>748</v>
      </c>
      <c r="E119" s="295" t="s">
        <v>695</v>
      </c>
      <c r="F119" s="497" t="s">
        <v>346</v>
      </c>
      <c r="G119" s="528" t="s">
        <v>1958</v>
      </c>
      <c r="H119" s="529" t="s">
        <v>2236</v>
      </c>
      <c r="I119" s="530" t="s">
        <v>2079</v>
      </c>
      <c r="J119" s="530" t="s">
        <v>2079</v>
      </c>
      <c r="K119" s="531" t="s">
        <v>2242</v>
      </c>
      <c r="L119" s="523" t="s">
        <v>744</v>
      </c>
    </row>
    <row r="120" spans="1:12" s="345" customFormat="1" ht="45" customHeight="1">
      <c r="A120" s="520">
        <f t="shared" si="1"/>
        <v>116</v>
      </c>
      <c r="B120" s="497" t="s">
        <v>1843</v>
      </c>
      <c r="C120" s="269" t="s">
        <v>1878</v>
      </c>
      <c r="D120" s="497" t="s">
        <v>748</v>
      </c>
      <c r="E120" s="295">
        <v>168.2</v>
      </c>
      <c r="F120" s="497" t="s">
        <v>1841</v>
      </c>
      <c r="G120" s="528" t="s">
        <v>1958</v>
      </c>
      <c r="H120" s="529" t="s">
        <v>2236</v>
      </c>
      <c r="I120" s="530" t="s">
        <v>2079</v>
      </c>
      <c r="J120" s="530" t="s">
        <v>2079</v>
      </c>
      <c r="K120" s="531" t="s">
        <v>2242</v>
      </c>
      <c r="L120" s="523" t="s">
        <v>744</v>
      </c>
    </row>
    <row r="121" spans="1:12" s="345" customFormat="1" ht="45" customHeight="1">
      <c r="A121" s="520">
        <f t="shared" si="1"/>
        <v>117</v>
      </c>
      <c r="B121" s="497" t="s">
        <v>1461</v>
      </c>
      <c r="C121" s="269" t="s">
        <v>1959</v>
      </c>
      <c r="D121" s="497" t="s">
        <v>748</v>
      </c>
      <c r="E121" s="296">
        <v>943.7</v>
      </c>
      <c r="F121" s="284" t="s">
        <v>1197</v>
      </c>
      <c r="G121" s="528" t="s">
        <v>1957</v>
      </c>
      <c r="H121" s="529" t="s">
        <v>2241</v>
      </c>
      <c r="I121" s="530" t="s">
        <v>2079</v>
      </c>
      <c r="J121" s="530" t="s">
        <v>2079</v>
      </c>
      <c r="K121" s="531" t="s">
        <v>2242</v>
      </c>
      <c r="L121" s="524" t="s">
        <v>744</v>
      </c>
    </row>
    <row r="122" spans="1:12" s="345" customFormat="1" ht="45" customHeight="1">
      <c r="A122" s="520">
        <f t="shared" si="1"/>
        <v>118</v>
      </c>
      <c r="B122" s="497" t="s">
        <v>1844</v>
      </c>
      <c r="C122" s="269" t="s">
        <v>1960</v>
      </c>
      <c r="D122" s="497" t="s">
        <v>748</v>
      </c>
      <c r="E122" s="295">
        <v>54.3</v>
      </c>
      <c r="F122" s="284" t="s">
        <v>1200</v>
      </c>
      <c r="G122" s="528" t="s">
        <v>2227</v>
      </c>
      <c r="H122" s="532" t="s">
        <v>2236</v>
      </c>
      <c r="I122" s="530" t="s">
        <v>2079</v>
      </c>
      <c r="J122" s="530" t="s">
        <v>2079</v>
      </c>
      <c r="K122" s="533" t="s">
        <v>695</v>
      </c>
      <c r="L122" s="536" t="s">
        <v>744</v>
      </c>
    </row>
    <row r="123" spans="1:12" s="345" customFormat="1" ht="45" customHeight="1">
      <c r="A123" s="520">
        <f t="shared" si="1"/>
        <v>119</v>
      </c>
      <c r="B123" s="497" t="s">
        <v>834</v>
      </c>
      <c r="C123" s="269" t="s">
        <v>1961</v>
      </c>
      <c r="D123" s="497" t="s">
        <v>748</v>
      </c>
      <c r="E123" s="295">
        <v>33</v>
      </c>
      <c r="F123" s="284" t="s">
        <v>986</v>
      </c>
      <c r="G123" s="528" t="s">
        <v>2244</v>
      </c>
      <c r="H123" s="532" t="s">
        <v>2241</v>
      </c>
      <c r="I123" s="530" t="s">
        <v>2079</v>
      </c>
      <c r="J123" s="530" t="s">
        <v>2079</v>
      </c>
      <c r="K123" s="531" t="s">
        <v>2242</v>
      </c>
      <c r="L123" s="524" t="s">
        <v>744</v>
      </c>
    </row>
    <row r="124" spans="1:12" s="345" customFormat="1" ht="45" customHeight="1">
      <c r="A124" s="520">
        <f t="shared" si="1"/>
        <v>120</v>
      </c>
      <c r="B124" s="497" t="s">
        <v>1845</v>
      </c>
      <c r="C124" s="269" t="s">
        <v>1962</v>
      </c>
      <c r="D124" s="497" t="s">
        <v>748</v>
      </c>
      <c r="E124" s="295">
        <v>424.6</v>
      </c>
      <c r="F124" s="269" t="s">
        <v>1205</v>
      </c>
      <c r="G124" s="528" t="s">
        <v>1845</v>
      </c>
      <c r="H124" s="535" t="s">
        <v>2241</v>
      </c>
      <c r="I124" s="530" t="s">
        <v>2079</v>
      </c>
      <c r="J124" s="533" t="s">
        <v>695</v>
      </c>
      <c r="K124" s="533" t="s">
        <v>744</v>
      </c>
    </row>
    <row r="125" spans="1:12" s="345" customFormat="1" ht="45" customHeight="1">
      <c r="A125" s="520">
        <f t="shared" si="1"/>
        <v>121</v>
      </c>
      <c r="B125" s="497" t="s">
        <v>1846</v>
      </c>
      <c r="C125" s="497" t="s">
        <v>1951</v>
      </c>
      <c r="D125" s="497" t="s">
        <v>748</v>
      </c>
      <c r="E125" s="295">
        <v>163.30000000000001</v>
      </c>
      <c r="F125" s="350" t="s">
        <v>1332</v>
      </c>
      <c r="G125" s="528" t="s">
        <v>2245</v>
      </c>
      <c r="H125" s="535" t="s">
        <v>2236</v>
      </c>
      <c r="I125" s="530" t="s">
        <v>2079</v>
      </c>
      <c r="J125" s="531" t="s">
        <v>695</v>
      </c>
      <c r="K125" s="530" t="s">
        <v>744</v>
      </c>
    </row>
    <row r="126" spans="1:12" s="345" customFormat="1" ht="45" customHeight="1">
      <c r="A126" s="520">
        <f t="shared" si="1"/>
        <v>122</v>
      </c>
      <c r="B126" s="497" t="s">
        <v>837</v>
      </c>
      <c r="C126" s="269" t="s">
        <v>1952</v>
      </c>
      <c r="D126" s="497" t="s">
        <v>748</v>
      </c>
      <c r="E126" s="295">
        <v>215.8</v>
      </c>
      <c r="F126" s="284" t="s">
        <v>1208</v>
      </c>
      <c r="G126" s="528" t="s">
        <v>1958</v>
      </c>
      <c r="H126" s="529" t="s">
        <v>2241</v>
      </c>
      <c r="I126" s="530" t="s">
        <v>2079</v>
      </c>
      <c r="J126" s="531" t="s">
        <v>2242</v>
      </c>
      <c r="K126" s="530" t="s">
        <v>744</v>
      </c>
    </row>
    <row r="127" spans="1:12" s="334" customFormat="1" ht="45" customHeight="1">
      <c r="A127" s="520">
        <f t="shared" si="1"/>
        <v>123</v>
      </c>
      <c r="B127" s="497" t="s">
        <v>1847</v>
      </c>
      <c r="C127" s="269" t="s">
        <v>1963</v>
      </c>
      <c r="D127" s="497" t="s">
        <v>748</v>
      </c>
      <c r="E127" s="295">
        <v>353.7</v>
      </c>
      <c r="F127" s="352" t="s">
        <v>1211</v>
      </c>
      <c r="G127" s="528" t="s">
        <v>1958</v>
      </c>
      <c r="H127" s="535" t="s">
        <v>2236</v>
      </c>
      <c r="I127" s="530" t="s">
        <v>2079</v>
      </c>
      <c r="J127" s="537" t="s">
        <v>2137</v>
      </c>
      <c r="K127" s="297" t="s">
        <v>2143</v>
      </c>
      <c r="L127" s="339" t="s">
        <v>744</v>
      </c>
    </row>
    <row r="128" spans="1:12" s="334" customFormat="1" ht="42" customHeight="1">
      <c r="A128" s="520">
        <f t="shared" si="1"/>
        <v>124</v>
      </c>
      <c r="B128" s="497" t="s">
        <v>1843</v>
      </c>
      <c r="C128" s="269" t="s">
        <v>1968</v>
      </c>
      <c r="D128" s="497" t="s">
        <v>748</v>
      </c>
      <c r="E128" s="295">
        <v>1571.1</v>
      </c>
      <c r="F128" s="354" t="s">
        <v>1214</v>
      </c>
      <c r="G128" s="528" t="s">
        <v>1958</v>
      </c>
      <c r="H128" s="535" t="s">
        <v>2236</v>
      </c>
      <c r="I128" s="530" t="s">
        <v>2079</v>
      </c>
      <c r="J128" s="538" t="s">
        <v>2137</v>
      </c>
      <c r="K128" s="297" t="s">
        <v>744</v>
      </c>
      <c r="L128" s="339" t="s">
        <v>744</v>
      </c>
    </row>
    <row r="129" spans="1:11" s="334" customFormat="1" ht="42" customHeight="1">
      <c r="A129" s="520">
        <f t="shared" si="1"/>
        <v>125</v>
      </c>
      <c r="B129" s="497" t="s">
        <v>834</v>
      </c>
      <c r="C129" s="269" t="s">
        <v>1969</v>
      </c>
      <c r="D129" s="497" t="s">
        <v>748</v>
      </c>
      <c r="E129" s="295">
        <v>33</v>
      </c>
      <c r="F129" s="355" t="s">
        <v>1217</v>
      </c>
      <c r="G129" s="528" t="s">
        <v>2244</v>
      </c>
      <c r="H129" s="529" t="s">
        <v>2241</v>
      </c>
      <c r="I129" s="530" t="s">
        <v>2079</v>
      </c>
      <c r="J129" s="531" t="s">
        <v>2242</v>
      </c>
      <c r="K129" s="530" t="s">
        <v>744</v>
      </c>
    </row>
    <row r="130" spans="1:11" s="334" customFormat="1" ht="42" customHeight="1">
      <c r="A130" s="520">
        <f t="shared" si="1"/>
        <v>126</v>
      </c>
      <c r="B130" s="497" t="s">
        <v>482</v>
      </c>
      <c r="C130" s="269" t="s">
        <v>1970</v>
      </c>
      <c r="D130" s="497" t="s">
        <v>748</v>
      </c>
      <c r="E130" s="295">
        <v>33</v>
      </c>
      <c r="F130" s="357" t="s">
        <v>836</v>
      </c>
      <c r="G130" s="528" t="s">
        <v>2244</v>
      </c>
      <c r="H130" s="529" t="s">
        <v>2241</v>
      </c>
      <c r="I130" s="530" t="s">
        <v>2079</v>
      </c>
      <c r="J130" s="531" t="s">
        <v>2242</v>
      </c>
      <c r="K130" s="530" t="s">
        <v>744</v>
      </c>
    </row>
    <row r="131" spans="1:11" s="334" customFormat="1" ht="42" customHeight="1">
      <c r="A131" s="520">
        <f t="shared" si="1"/>
        <v>127</v>
      </c>
      <c r="B131" s="497" t="s">
        <v>834</v>
      </c>
      <c r="C131" s="269" t="s">
        <v>1971</v>
      </c>
      <c r="D131" s="497" t="s">
        <v>748</v>
      </c>
      <c r="E131" s="295">
        <v>33</v>
      </c>
      <c r="F131" s="269" t="s">
        <v>835</v>
      </c>
      <c r="G131" s="528" t="s">
        <v>2244</v>
      </c>
      <c r="H131" s="529" t="s">
        <v>2241</v>
      </c>
      <c r="I131" s="530" t="s">
        <v>2079</v>
      </c>
      <c r="J131" s="531" t="s">
        <v>2242</v>
      </c>
      <c r="K131" s="530" t="s">
        <v>744</v>
      </c>
    </row>
    <row r="132" spans="1:11" s="334" customFormat="1" ht="42" customHeight="1">
      <c r="A132" s="520">
        <f t="shared" si="1"/>
        <v>128</v>
      </c>
      <c r="B132" s="497" t="s">
        <v>834</v>
      </c>
      <c r="C132" s="269" t="s">
        <v>1972</v>
      </c>
      <c r="D132" s="497" t="s">
        <v>748</v>
      </c>
      <c r="E132" s="295">
        <v>33</v>
      </c>
      <c r="F132" s="497" t="s">
        <v>836</v>
      </c>
      <c r="G132" s="528" t="s">
        <v>2244</v>
      </c>
      <c r="H132" s="529" t="s">
        <v>2241</v>
      </c>
      <c r="I132" s="530" t="s">
        <v>2079</v>
      </c>
      <c r="J132" s="531" t="s">
        <v>2242</v>
      </c>
      <c r="K132" s="530" t="s">
        <v>744</v>
      </c>
    </row>
    <row r="133" spans="1:11" s="334" customFormat="1" ht="42" customHeight="1">
      <c r="A133" s="520">
        <f t="shared" si="1"/>
        <v>129</v>
      </c>
      <c r="B133" s="497" t="s">
        <v>1953</v>
      </c>
      <c r="C133" s="269" t="s">
        <v>995</v>
      </c>
      <c r="D133" s="497" t="s">
        <v>748</v>
      </c>
      <c r="E133" s="295">
        <v>225</v>
      </c>
      <c r="F133" s="497" t="s">
        <v>346</v>
      </c>
      <c r="G133" s="528" t="s">
        <v>2246</v>
      </c>
      <c r="H133" s="529" t="s">
        <v>2247</v>
      </c>
      <c r="I133" s="527" t="s">
        <v>2079</v>
      </c>
      <c r="J133" s="519" t="s">
        <v>2137</v>
      </c>
      <c r="K133" s="519" t="s">
        <v>744</v>
      </c>
    </row>
    <row r="134" spans="1:11" s="334" customFormat="1" ht="42" customHeight="1">
      <c r="A134" s="520">
        <f t="shared" si="1"/>
        <v>130</v>
      </c>
      <c r="B134" s="497" t="s">
        <v>834</v>
      </c>
      <c r="C134" s="359" t="s">
        <v>1973</v>
      </c>
      <c r="D134" s="497" t="s">
        <v>748</v>
      </c>
      <c r="E134" s="295">
        <v>43.2</v>
      </c>
      <c r="F134" s="360" t="s">
        <v>1220</v>
      </c>
      <c r="G134" s="539" t="s">
        <v>2244</v>
      </c>
      <c r="H134" s="540" t="s">
        <v>2241</v>
      </c>
      <c r="I134" s="530" t="s">
        <v>2079</v>
      </c>
      <c r="J134" s="531" t="s">
        <v>2242</v>
      </c>
      <c r="K134" s="530" t="s">
        <v>744</v>
      </c>
    </row>
    <row r="135" spans="1:11" s="334" customFormat="1" ht="42" customHeight="1">
      <c r="A135" s="520">
        <f t="shared" si="1"/>
        <v>131</v>
      </c>
      <c r="B135" s="497" t="s">
        <v>834</v>
      </c>
      <c r="C135" s="269" t="s">
        <v>1974</v>
      </c>
      <c r="D135" s="497" t="s">
        <v>748</v>
      </c>
      <c r="E135" s="295">
        <v>33</v>
      </c>
      <c r="F135" s="294" t="s">
        <v>985</v>
      </c>
      <c r="G135" s="539" t="s">
        <v>2244</v>
      </c>
      <c r="H135" s="540" t="s">
        <v>2241</v>
      </c>
      <c r="I135" s="530" t="s">
        <v>2079</v>
      </c>
      <c r="J135" s="531" t="s">
        <v>2242</v>
      </c>
      <c r="K135" s="530" t="s">
        <v>744</v>
      </c>
    </row>
    <row r="136" spans="1:11" s="334" customFormat="1" ht="42" customHeight="1">
      <c r="A136" s="520">
        <f t="shared" ref="A136:A194" si="2">A135+1</f>
        <v>132</v>
      </c>
      <c r="B136" s="497" t="s">
        <v>1964</v>
      </c>
      <c r="C136" s="269" t="s">
        <v>1975</v>
      </c>
      <c r="D136" s="497" t="s">
        <v>748</v>
      </c>
      <c r="E136" s="296">
        <v>1191</v>
      </c>
      <c r="F136" s="497" t="s">
        <v>996</v>
      </c>
      <c r="G136" s="287" t="s">
        <v>1964</v>
      </c>
      <c r="H136" s="404" t="s">
        <v>2236</v>
      </c>
      <c r="I136" s="541" t="s">
        <v>2079</v>
      </c>
      <c r="J136" s="542" t="s">
        <v>2137</v>
      </c>
      <c r="K136" s="541" t="s">
        <v>2143</v>
      </c>
    </row>
    <row r="137" spans="1:11" s="334" customFormat="1" ht="42" customHeight="1">
      <c r="A137" s="520">
        <f t="shared" si="2"/>
        <v>133</v>
      </c>
      <c r="B137" s="497" t="s">
        <v>1966</v>
      </c>
      <c r="C137" s="269" t="s">
        <v>1976</v>
      </c>
      <c r="D137" s="497" t="s">
        <v>748</v>
      </c>
      <c r="E137" s="296" t="s">
        <v>997</v>
      </c>
      <c r="F137" s="497" t="s">
        <v>998</v>
      </c>
      <c r="G137" s="287" t="s">
        <v>1966</v>
      </c>
      <c r="H137" s="404" t="s">
        <v>2236</v>
      </c>
      <c r="I137" s="541" t="s">
        <v>2079</v>
      </c>
      <c r="J137" s="542" t="s">
        <v>2137</v>
      </c>
      <c r="K137" s="541" t="s">
        <v>2143</v>
      </c>
    </row>
    <row r="138" spans="1:11" s="334" customFormat="1" ht="42" customHeight="1">
      <c r="A138" s="520">
        <f t="shared" si="2"/>
        <v>134</v>
      </c>
      <c r="B138" s="497" t="s">
        <v>1965</v>
      </c>
      <c r="C138" s="269" t="s">
        <v>1977</v>
      </c>
      <c r="D138" s="497" t="s">
        <v>748</v>
      </c>
      <c r="E138" s="296">
        <v>1712.2</v>
      </c>
      <c r="F138" s="497" t="s">
        <v>999</v>
      </c>
      <c r="G138" s="287" t="s">
        <v>1965</v>
      </c>
      <c r="H138" s="404" t="s">
        <v>2236</v>
      </c>
      <c r="I138" s="541" t="s">
        <v>2079</v>
      </c>
      <c r="J138" s="542" t="s">
        <v>2137</v>
      </c>
      <c r="K138" s="541" t="s">
        <v>2143</v>
      </c>
    </row>
    <row r="139" spans="1:11" s="334" customFormat="1" ht="42" customHeight="1">
      <c r="A139" s="520">
        <f t="shared" si="2"/>
        <v>135</v>
      </c>
      <c r="B139" s="497" t="s">
        <v>1967</v>
      </c>
      <c r="C139" s="269" t="s">
        <v>1978</v>
      </c>
      <c r="D139" s="497" t="s">
        <v>748</v>
      </c>
      <c r="E139" s="296">
        <v>1544.6</v>
      </c>
      <c r="F139" s="497" t="s">
        <v>1000</v>
      </c>
      <c r="G139" s="287" t="s">
        <v>1967</v>
      </c>
      <c r="H139" s="404" t="s">
        <v>2236</v>
      </c>
      <c r="I139" s="541" t="s">
        <v>2079</v>
      </c>
      <c r="J139" s="542" t="s">
        <v>2137</v>
      </c>
      <c r="K139" s="541" t="s">
        <v>2143</v>
      </c>
    </row>
    <row r="140" spans="1:11" s="334" customFormat="1" ht="42" customHeight="1">
      <c r="A140" s="520">
        <f t="shared" si="2"/>
        <v>136</v>
      </c>
      <c r="B140" s="522" t="s">
        <v>1843</v>
      </c>
      <c r="C140" s="269" t="s">
        <v>1979</v>
      </c>
      <c r="D140" s="522" t="s">
        <v>748</v>
      </c>
      <c r="E140" s="296">
        <v>7</v>
      </c>
      <c r="F140" s="522" t="s">
        <v>1001</v>
      </c>
      <c r="G140" s="287" t="s">
        <v>2248</v>
      </c>
      <c r="H140" s="404" t="s">
        <v>2236</v>
      </c>
      <c r="I140" s="541" t="s">
        <v>2079</v>
      </c>
      <c r="J140" s="533" t="s">
        <v>695</v>
      </c>
      <c r="K140" s="533" t="s">
        <v>744</v>
      </c>
    </row>
    <row r="141" spans="1:11" s="334" customFormat="1" ht="42" customHeight="1">
      <c r="A141" s="520">
        <f t="shared" si="2"/>
        <v>137</v>
      </c>
      <c r="B141" s="522" t="s">
        <v>837</v>
      </c>
      <c r="C141" s="269" t="s">
        <v>1980</v>
      </c>
      <c r="D141" s="522" t="s">
        <v>748</v>
      </c>
      <c r="E141" s="296">
        <v>33</v>
      </c>
      <c r="F141" s="522" t="s">
        <v>838</v>
      </c>
      <c r="G141" s="539" t="s">
        <v>837</v>
      </c>
      <c r="H141" s="540" t="s">
        <v>2241</v>
      </c>
      <c r="I141" s="530" t="s">
        <v>2079</v>
      </c>
      <c r="J141" s="531" t="s">
        <v>2242</v>
      </c>
      <c r="K141" s="530" t="s">
        <v>744</v>
      </c>
    </row>
    <row r="142" spans="1:11" s="334" customFormat="1" ht="42" customHeight="1">
      <c r="A142" s="520">
        <f t="shared" si="2"/>
        <v>138</v>
      </c>
      <c r="B142" s="522" t="s">
        <v>837</v>
      </c>
      <c r="C142" s="269" t="s">
        <v>1981</v>
      </c>
      <c r="D142" s="522" t="s">
        <v>748</v>
      </c>
      <c r="E142" s="296">
        <v>33</v>
      </c>
      <c r="F142" s="522" t="s">
        <v>1002</v>
      </c>
      <c r="G142" s="539" t="s">
        <v>837</v>
      </c>
      <c r="H142" s="540" t="s">
        <v>2241</v>
      </c>
      <c r="I142" s="530" t="s">
        <v>2079</v>
      </c>
      <c r="J142" s="531" t="s">
        <v>2242</v>
      </c>
      <c r="K142" s="530" t="s">
        <v>744</v>
      </c>
    </row>
    <row r="143" spans="1:11" s="334" customFormat="1" ht="42" customHeight="1">
      <c r="A143" s="520">
        <f t="shared" si="2"/>
        <v>139</v>
      </c>
      <c r="B143" s="522" t="s">
        <v>837</v>
      </c>
      <c r="C143" s="296" t="s">
        <v>1982</v>
      </c>
      <c r="D143" s="522" t="s">
        <v>748</v>
      </c>
      <c r="E143" s="296">
        <v>39.700000000000003</v>
      </c>
      <c r="F143" s="522" t="s">
        <v>1336</v>
      </c>
      <c r="G143" s="287" t="s">
        <v>837</v>
      </c>
      <c r="H143" s="532" t="s">
        <v>2241</v>
      </c>
      <c r="I143" s="530" t="s">
        <v>2079</v>
      </c>
      <c r="J143" s="531" t="s">
        <v>2242</v>
      </c>
      <c r="K143" s="530" t="s">
        <v>744</v>
      </c>
    </row>
    <row r="144" spans="1:11" s="334" customFormat="1" ht="42" customHeight="1">
      <c r="A144" s="520">
        <f t="shared" si="2"/>
        <v>140</v>
      </c>
      <c r="B144" s="522" t="s">
        <v>1843</v>
      </c>
      <c r="C144" s="296" t="s">
        <v>1983</v>
      </c>
      <c r="D144" s="522" t="s">
        <v>748</v>
      </c>
      <c r="E144" s="296">
        <v>502.1</v>
      </c>
      <c r="F144" s="522" t="s">
        <v>1339</v>
      </c>
      <c r="G144" s="520" t="s">
        <v>2249</v>
      </c>
      <c r="H144" s="532" t="s">
        <v>2236</v>
      </c>
      <c r="I144" s="530" t="s">
        <v>2079</v>
      </c>
      <c r="J144" s="531" t="s">
        <v>2137</v>
      </c>
      <c r="K144" s="530" t="s">
        <v>744</v>
      </c>
    </row>
    <row r="145" spans="1:12" s="334" customFormat="1" ht="42" customHeight="1">
      <c r="A145" s="520">
        <f t="shared" si="2"/>
        <v>141</v>
      </c>
      <c r="B145" s="522" t="s">
        <v>1843</v>
      </c>
      <c r="C145" s="296" t="s">
        <v>1984</v>
      </c>
      <c r="D145" s="522" t="s">
        <v>748</v>
      </c>
      <c r="E145" s="296">
        <v>1193.5999999999999</v>
      </c>
      <c r="F145" s="522" t="s">
        <v>1342</v>
      </c>
      <c r="G145" s="287" t="s">
        <v>2250</v>
      </c>
      <c r="H145" s="532" t="s">
        <v>2236</v>
      </c>
      <c r="I145" s="530" t="s">
        <v>2079</v>
      </c>
      <c r="J145" s="531" t="s">
        <v>2137</v>
      </c>
      <c r="K145" s="530" t="s">
        <v>744</v>
      </c>
    </row>
    <row r="146" spans="1:12" s="334" customFormat="1" ht="42" customHeight="1">
      <c r="A146" s="520">
        <f t="shared" si="2"/>
        <v>142</v>
      </c>
      <c r="B146" s="497" t="s">
        <v>1954</v>
      </c>
      <c r="C146" s="269" t="s">
        <v>1985</v>
      </c>
      <c r="D146" s="497" t="s">
        <v>748</v>
      </c>
      <c r="E146" s="296">
        <v>27.5</v>
      </c>
      <c r="F146" s="497" t="s">
        <v>1475</v>
      </c>
      <c r="G146" s="534" t="s">
        <v>2251</v>
      </c>
      <c r="H146" s="532" t="s">
        <v>2236</v>
      </c>
      <c r="I146" s="530" t="s">
        <v>2079</v>
      </c>
      <c r="J146" s="531" t="s">
        <v>2242</v>
      </c>
      <c r="K146" s="530" t="s">
        <v>744</v>
      </c>
    </row>
    <row r="147" spans="1:12" s="334" customFormat="1" ht="42" customHeight="1">
      <c r="A147" s="520">
        <f t="shared" si="2"/>
        <v>143</v>
      </c>
      <c r="B147" s="497" t="s">
        <v>1843</v>
      </c>
      <c r="C147" s="269" t="s">
        <v>1986</v>
      </c>
      <c r="D147" s="497" t="s">
        <v>748</v>
      </c>
      <c r="E147" s="296">
        <v>147.80000000000001</v>
      </c>
      <c r="F147" s="497" t="s">
        <v>1478</v>
      </c>
      <c r="G147" s="534" t="s">
        <v>2252</v>
      </c>
      <c r="H147" s="532" t="s">
        <v>2236</v>
      </c>
      <c r="I147" s="530" t="s">
        <v>2079</v>
      </c>
      <c r="J147" s="533" t="s">
        <v>695</v>
      </c>
      <c r="K147" s="530" t="s">
        <v>744</v>
      </c>
    </row>
    <row r="148" spans="1:12" s="334" customFormat="1" ht="42" customHeight="1">
      <c r="A148" s="520">
        <f t="shared" si="2"/>
        <v>144</v>
      </c>
      <c r="B148" s="497" t="s">
        <v>1843</v>
      </c>
      <c r="C148" s="269" t="s">
        <v>1987</v>
      </c>
      <c r="D148" s="497" t="s">
        <v>748</v>
      </c>
      <c r="E148" s="296">
        <v>75.5</v>
      </c>
      <c r="F148" s="497" t="s">
        <v>1481</v>
      </c>
      <c r="G148" s="534" t="s">
        <v>2253</v>
      </c>
      <c r="H148" s="532" t="s">
        <v>2236</v>
      </c>
      <c r="I148" s="530" t="s">
        <v>2079</v>
      </c>
      <c r="J148" s="533" t="s">
        <v>695</v>
      </c>
      <c r="K148" s="530" t="s">
        <v>744</v>
      </c>
    </row>
    <row r="149" spans="1:12" s="334" customFormat="1" ht="42" customHeight="1">
      <c r="A149" s="520">
        <f t="shared" si="2"/>
        <v>145</v>
      </c>
      <c r="B149" s="497" t="s">
        <v>1843</v>
      </c>
      <c r="C149" s="269" t="s">
        <v>1988</v>
      </c>
      <c r="D149" s="497" t="s">
        <v>748</v>
      </c>
      <c r="E149" s="296">
        <v>19.8</v>
      </c>
      <c r="F149" s="497" t="s">
        <v>1482</v>
      </c>
      <c r="G149" s="534" t="s">
        <v>2253</v>
      </c>
      <c r="H149" s="532" t="s">
        <v>2236</v>
      </c>
      <c r="I149" s="530" t="s">
        <v>2079</v>
      </c>
      <c r="J149" s="533" t="s">
        <v>695</v>
      </c>
      <c r="K149" s="530" t="s">
        <v>744</v>
      </c>
    </row>
    <row r="150" spans="1:12" s="334" customFormat="1" ht="42" customHeight="1">
      <c r="A150" s="520">
        <f t="shared" si="2"/>
        <v>146</v>
      </c>
      <c r="B150" s="497" t="s">
        <v>1955</v>
      </c>
      <c r="C150" s="367" t="s">
        <v>1989</v>
      </c>
      <c r="D150" s="497" t="s">
        <v>752</v>
      </c>
      <c r="E150" s="296">
        <v>130</v>
      </c>
      <c r="F150" s="497" t="s">
        <v>1484</v>
      </c>
      <c r="G150" s="522" t="s">
        <v>1955</v>
      </c>
      <c r="H150" s="532" t="s">
        <v>2236</v>
      </c>
      <c r="I150" s="530" t="s">
        <v>2079</v>
      </c>
      <c r="J150" s="533" t="s">
        <v>695</v>
      </c>
      <c r="K150" s="530" t="s">
        <v>744</v>
      </c>
      <c r="L150" s="339" t="s">
        <v>744</v>
      </c>
    </row>
    <row r="151" spans="1:12" s="334" customFormat="1" ht="42" customHeight="1">
      <c r="A151" s="520">
        <f t="shared" si="2"/>
        <v>147</v>
      </c>
      <c r="B151" s="497" t="s">
        <v>1955</v>
      </c>
      <c r="C151" s="367" t="s">
        <v>1990</v>
      </c>
      <c r="D151" s="497" t="s">
        <v>748</v>
      </c>
      <c r="E151" s="296">
        <v>106</v>
      </c>
      <c r="F151" s="497" t="s">
        <v>1486</v>
      </c>
      <c r="G151" s="522" t="s">
        <v>1955</v>
      </c>
      <c r="H151" s="532" t="s">
        <v>2236</v>
      </c>
      <c r="I151" s="530" t="s">
        <v>2079</v>
      </c>
      <c r="J151" s="533" t="s">
        <v>695</v>
      </c>
      <c r="K151" s="530" t="s">
        <v>744</v>
      </c>
      <c r="L151" s="339" t="s">
        <v>744</v>
      </c>
    </row>
    <row r="152" spans="1:12" s="334" customFormat="1" ht="42" customHeight="1">
      <c r="A152" s="520">
        <f t="shared" si="2"/>
        <v>148</v>
      </c>
      <c r="B152" s="497" t="s">
        <v>1955</v>
      </c>
      <c r="C152" s="367" t="s">
        <v>1991</v>
      </c>
      <c r="D152" s="497" t="s">
        <v>1487</v>
      </c>
      <c r="E152" s="296">
        <v>160</v>
      </c>
      <c r="F152" s="497" t="s">
        <v>1488</v>
      </c>
      <c r="G152" s="522" t="s">
        <v>1955</v>
      </c>
      <c r="H152" s="532" t="s">
        <v>2236</v>
      </c>
      <c r="I152" s="530" t="s">
        <v>2079</v>
      </c>
      <c r="J152" s="533" t="s">
        <v>695</v>
      </c>
      <c r="K152" s="530" t="s">
        <v>744</v>
      </c>
      <c r="L152" s="339" t="s">
        <v>744</v>
      </c>
    </row>
    <row r="153" spans="1:12" s="334" customFormat="1" ht="42" customHeight="1">
      <c r="A153" s="520">
        <f t="shared" si="2"/>
        <v>149</v>
      </c>
      <c r="B153" s="497" t="s">
        <v>1956</v>
      </c>
      <c r="C153" s="269" t="s">
        <v>1992</v>
      </c>
      <c r="D153" s="497" t="s">
        <v>748</v>
      </c>
      <c r="E153" s="296">
        <v>35.1</v>
      </c>
      <c r="F153" s="269" t="s">
        <v>1325</v>
      </c>
      <c r="G153" s="534" t="s">
        <v>834</v>
      </c>
      <c r="H153" s="532" t="s">
        <v>2241</v>
      </c>
      <c r="I153" s="530" t="s">
        <v>2079</v>
      </c>
      <c r="J153" s="531" t="s">
        <v>2254</v>
      </c>
      <c r="K153" s="530" t="s">
        <v>744</v>
      </c>
    </row>
    <row r="154" spans="1:12" s="334" customFormat="1" ht="42" customHeight="1">
      <c r="A154" s="520">
        <f t="shared" si="2"/>
        <v>150</v>
      </c>
      <c r="B154" s="497" t="s">
        <v>1956</v>
      </c>
      <c r="C154" s="269" t="s">
        <v>1327</v>
      </c>
      <c r="D154" s="497" t="s">
        <v>748</v>
      </c>
      <c r="E154" s="296">
        <v>34.9</v>
      </c>
      <c r="F154" s="269" t="s">
        <v>1328</v>
      </c>
      <c r="G154" s="534" t="s">
        <v>834</v>
      </c>
      <c r="H154" s="532" t="s">
        <v>2241</v>
      </c>
      <c r="I154" s="530" t="s">
        <v>2079</v>
      </c>
      <c r="J154" s="531" t="s">
        <v>2254</v>
      </c>
      <c r="K154" s="530" t="s">
        <v>744</v>
      </c>
    </row>
    <row r="155" spans="1:12" s="334" customFormat="1" ht="42" customHeight="1">
      <c r="A155" s="520">
        <f t="shared" si="2"/>
        <v>151</v>
      </c>
      <c r="B155" s="497" t="s">
        <v>1956</v>
      </c>
      <c r="C155" s="269" t="s">
        <v>1330</v>
      </c>
      <c r="D155" s="497" t="s">
        <v>748</v>
      </c>
      <c r="E155" s="296">
        <v>34.700000000000003</v>
      </c>
      <c r="F155" s="269" t="s">
        <v>1331</v>
      </c>
      <c r="G155" s="534" t="s">
        <v>834</v>
      </c>
      <c r="H155" s="532" t="s">
        <v>2241</v>
      </c>
      <c r="I155" s="530" t="s">
        <v>2079</v>
      </c>
      <c r="J155" s="531" t="s">
        <v>2254</v>
      </c>
      <c r="K155" s="530" t="s">
        <v>744</v>
      </c>
    </row>
    <row r="156" spans="1:12" s="334" customFormat="1" ht="42" customHeight="1">
      <c r="A156" s="520">
        <f t="shared" si="2"/>
        <v>152</v>
      </c>
      <c r="B156" s="497" t="s">
        <v>1850</v>
      </c>
      <c r="C156" s="269" t="s">
        <v>1993</v>
      </c>
      <c r="D156" s="497" t="s">
        <v>748</v>
      </c>
      <c r="E156" s="296">
        <v>80.8</v>
      </c>
      <c r="F156" s="369" t="s">
        <v>1489</v>
      </c>
      <c r="G156" s="522" t="s">
        <v>1850</v>
      </c>
      <c r="H156" s="532" t="s">
        <v>2241</v>
      </c>
      <c r="I156" s="530" t="s">
        <v>2079</v>
      </c>
      <c r="J156" s="531" t="s">
        <v>695</v>
      </c>
      <c r="K156" s="530" t="s">
        <v>744</v>
      </c>
      <c r="L156" s="339" t="s">
        <v>744</v>
      </c>
    </row>
    <row r="157" spans="1:12" s="334" customFormat="1" ht="42" customHeight="1">
      <c r="A157" s="520">
        <f t="shared" si="2"/>
        <v>153</v>
      </c>
      <c r="B157" s="497" t="s">
        <v>1956</v>
      </c>
      <c r="C157" s="269" t="s">
        <v>1994</v>
      </c>
      <c r="D157" s="497" t="s">
        <v>748</v>
      </c>
      <c r="E157" s="296">
        <v>34.700000000000003</v>
      </c>
      <c r="F157" s="269" t="s">
        <v>1473</v>
      </c>
      <c r="G157" s="534" t="s">
        <v>834</v>
      </c>
      <c r="H157" s="532" t="s">
        <v>2241</v>
      </c>
      <c r="I157" s="530" t="s">
        <v>2079</v>
      </c>
      <c r="J157" s="531" t="s">
        <v>2254</v>
      </c>
      <c r="K157" s="530" t="s">
        <v>744</v>
      </c>
      <c r="L157" s="339" t="s">
        <v>744</v>
      </c>
    </row>
    <row r="158" spans="1:12" s="334" customFormat="1" ht="42" customHeight="1">
      <c r="A158" s="520">
        <f t="shared" si="2"/>
        <v>154</v>
      </c>
      <c r="B158" s="497" t="s">
        <v>1956</v>
      </c>
      <c r="C158" s="269" t="s">
        <v>1995</v>
      </c>
      <c r="D158" s="497" t="s">
        <v>748</v>
      </c>
      <c r="E158" s="296">
        <v>34.700000000000003</v>
      </c>
      <c r="F158" s="269" t="s">
        <v>1472</v>
      </c>
      <c r="G158" s="534" t="s">
        <v>834</v>
      </c>
      <c r="H158" s="532" t="s">
        <v>2241</v>
      </c>
      <c r="I158" s="530" t="s">
        <v>2079</v>
      </c>
      <c r="J158" s="531" t="s">
        <v>2254</v>
      </c>
      <c r="K158" s="530" t="s">
        <v>744</v>
      </c>
      <c r="L158" s="339" t="s">
        <v>744</v>
      </c>
    </row>
    <row r="159" spans="1:12" s="334" customFormat="1" ht="42" customHeight="1">
      <c r="A159" s="520">
        <f t="shared" si="2"/>
        <v>155</v>
      </c>
      <c r="B159" s="497" t="s">
        <v>1956</v>
      </c>
      <c r="C159" s="269" t="s">
        <v>1996</v>
      </c>
      <c r="D159" s="497" t="s">
        <v>748</v>
      </c>
      <c r="E159" s="296">
        <v>34.700000000000003</v>
      </c>
      <c r="F159" s="269" t="s">
        <v>1471</v>
      </c>
      <c r="G159" s="534" t="s">
        <v>834</v>
      </c>
      <c r="H159" s="532" t="s">
        <v>2241</v>
      </c>
      <c r="I159" s="530" t="s">
        <v>2079</v>
      </c>
      <c r="J159" s="531" t="s">
        <v>2254</v>
      </c>
      <c r="K159" s="530" t="s">
        <v>744</v>
      </c>
      <c r="L159" s="339" t="s">
        <v>744</v>
      </c>
    </row>
    <row r="160" spans="1:12" s="334" customFormat="1" ht="42" customHeight="1">
      <c r="A160" s="520">
        <f t="shared" si="2"/>
        <v>156</v>
      </c>
      <c r="B160" s="497" t="s">
        <v>1956</v>
      </c>
      <c r="C160" s="269" t="s">
        <v>1997</v>
      </c>
      <c r="D160" s="497" t="s">
        <v>748</v>
      </c>
      <c r="E160" s="296">
        <v>34.700000000000003</v>
      </c>
      <c r="F160" s="269" t="s">
        <v>1470</v>
      </c>
      <c r="G160" s="534" t="s">
        <v>834</v>
      </c>
      <c r="H160" s="532" t="s">
        <v>2241</v>
      </c>
      <c r="I160" s="530" t="s">
        <v>2079</v>
      </c>
      <c r="J160" s="531" t="s">
        <v>2254</v>
      </c>
      <c r="K160" s="530" t="s">
        <v>744</v>
      </c>
      <c r="L160" s="339" t="s">
        <v>744</v>
      </c>
    </row>
    <row r="161" spans="1:12" s="334" customFormat="1" ht="42" customHeight="1">
      <c r="A161" s="520">
        <f t="shared" si="2"/>
        <v>157</v>
      </c>
      <c r="B161" s="269" t="s">
        <v>1957</v>
      </c>
      <c r="C161" s="497" t="s">
        <v>1468</v>
      </c>
      <c r="D161" s="497" t="s">
        <v>748</v>
      </c>
      <c r="E161" s="370">
        <v>35.700000000000003</v>
      </c>
      <c r="F161" s="269" t="s">
        <v>1467</v>
      </c>
      <c r="G161" s="269" t="s">
        <v>1957</v>
      </c>
      <c r="H161" s="532" t="s">
        <v>2241</v>
      </c>
      <c r="I161" s="530" t="s">
        <v>2079</v>
      </c>
      <c r="J161" s="531" t="s">
        <v>2254</v>
      </c>
      <c r="K161" s="530" t="s">
        <v>744</v>
      </c>
      <c r="L161" s="497" t="s">
        <v>744</v>
      </c>
    </row>
    <row r="162" spans="1:12" s="334" customFormat="1" ht="42" customHeight="1">
      <c r="A162" s="520">
        <f t="shared" si="2"/>
        <v>158</v>
      </c>
      <c r="B162" s="269" t="s">
        <v>1957</v>
      </c>
      <c r="C162" s="497" t="s">
        <v>1465</v>
      </c>
      <c r="D162" s="497" t="s">
        <v>748</v>
      </c>
      <c r="E162" s="370">
        <v>31.4</v>
      </c>
      <c r="F162" s="269" t="s">
        <v>1464</v>
      </c>
      <c r="G162" s="269" t="s">
        <v>1957</v>
      </c>
      <c r="H162" s="532" t="s">
        <v>2241</v>
      </c>
      <c r="I162" s="530" t="s">
        <v>2079</v>
      </c>
      <c r="J162" s="531" t="s">
        <v>2254</v>
      </c>
      <c r="K162" s="530" t="s">
        <v>744</v>
      </c>
      <c r="L162" s="497" t="s">
        <v>744</v>
      </c>
    </row>
    <row r="163" spans="1:12" s="334" customFormat="1" ht="42" customHeight="1">
      <c r="A163" s="520">
        <f t="shared" si="2"/>
        <v>159</v>
      </c>
      <c r="B163" s="269" t="s">
        <v>1957</v>
      </c>
      <c r="C163" s="497" t="s">
        <v>1460</v>
      </c>
      <c r="D163" s="497" t="s">
        <v>748</v>
      </c>
      <c r="E163" s="370">
        <v>36.200000000000003</v>
      </c>
      <c r="F163" s="269" t="s">
        <v>1459</v>
      </c>
      <c r="G163" s="269" t="s">
        <v>1957</v>
      </c>
      <c r="H163" s="532" t="s">
        <v>2241</v>
      </c>
      <c r="I163" s="530" t="s">
        <v>2079</v>
      </c>
      <c r="J163" s="531" t="s">
        <v>2254</v>
      </c>
      <c r="K163" s="530" t="s">
        <v>744</v>
      </c>
      <c r="L163" s="497" t="s">
        <v>744</v>
      </c>
    </row>
    <row r="164" spans="1:12" s="334" customFormat="1" ht="42" customHeight="1">
      <c r="A164" s="520">
        <f t="shared" si="2"/>
        <v>160</v>
      </c>
      <c r="B164" s="269" t="s">
        <v>1958</v>
      </c>
      <c r="C164" s="497" t="s">
        <v>1456</v>
      </c>
      <c r="D164" s="497" t="s">
        <v>748</v>
      </c>
      <c r="E164" s="370">
        <v>138.6</v>
      </c>
      <c r="F164" s="269" t="s">
        <v>1455</v>
      </c>
      <c r="G164" s="269" t="s">
        <v>1958</v>
      </c>
      <c r="H164" s="532" t="s">
        <v>2236</v>
      </c>
      <c r="I164" s="530" t="s">
        <v>2079</v>
      </c>
      <c r="J164" s="531" t="s">
        <v>695</v>
      </c>
      <c r="K164" s="530" t="s">
        <v>744</v>
      </c>
      <c r="L164" s="497" t="s">
        <v>744</v>
      </c>
    </row>
    <row r="165" spans="1:12" s="334" customFormat="1" ht="42" customHeight="1">
      <c r="A165" s="520">
        <f t="shared" si="2"/>
        <v>161</v>
      </c>
      <c r="B165" s="269" t="s">
        <v>1958</v>
      </c>
      <c r="C165" s="497" t="s">
        <v>1456</v>
      </c>
      <c r="D165" s="497" t="s">
        <v>748</v>
      </c>
      <c r="E165" s="370">
        <v>31.3</v>
      </c>
      <c r="F165" s="269" t="s">
        <v>1493</v>
      </c>
      <c r="G165" s="269" t="s">
        <v>1958</v>
      </c>
      <c r="H165" s="532" t="s">
        <v>2236</v>
      </c>
      <c r="I165" s="530" t="s">
        <v>2079</v>
      </c>
      <c r="J165" s="531" t="s">
        <v>695</v>
      </c>
      <c r="K165" s="530" t="s">
        <v>744</v>
      </c>
      <c r="L165" s="497" t="s">
        <v>744</v>
      </c>
    </row>
    <row r="166" spans="1:12" s="334" customFormat="1" ht="42" customHeight="1">
      <c r="A166" s="520">
        <f t="shared" si="2"/>
        <v>162</v>
      </c>
      <c r="B166" s="269" t="s">
        <v>1955</v>
      </c>
      <c r="C166" s="497" t="s">
        <v>1456</v>
      </c>
      <c r="D166" s="497" t="s">
        <v>748</v>
      </c>
      <c r="E166" s="370">
        <v>10.1</v>
      </c>
      <c r="F166" s="269" t="s">
        <v>1494</v>
      </c>
      <c r="G166" s="269" t="s">
        <v>1955</v>
      </c>
      <c r="H166" s="532" t="s">
        <v>2236</v>
      </c>
      <c r="I166" s="530" t="s">
        <v>2079</v>
      </c>
      <c r="J166" s="531" t="s">
        <v>695</v>
      </c>
      <c r="K166" s="530" t="s">
        <v>744</v>
      </c>
      <c r="L166" s="497" t="s">
        <v>744</v>
      </c>
    </row>
    <row r="167" spans="1:12" s="334" customFormat="1" ht="42" customHeight="1">
      <c r="A167" s="520">
        <f t="shared" si="2"/>
        <v>163</v>
      </c>
      <c r="B167" s="269" t="s">
        <v>1958</v>
      </c>
      <c r="C167" s="497" t="s">
        <v>1496</v>
      </c>
      <c r="D167" s="497" t="s">
        <v>748</v>
      </c>
      <c r="E167" s="370">
        <v>469.4</v>
      </c>
      <c r="F167" s="269" t="s">
        <v>1497</v>
      </c>
      <c r="G167" s="269" t="s">
        <v>1958</v>
      </c>
      <c r="H167" s="532" t="s">
        <v>2236</v>
      </c>
      <c r="I167" s="530" t="s">
        <v>2079</v>
      </c>
      <c r="J167" s="531" t="s">
        <v>695</v>
      </c>
      <c r="K167" s="530" t="s">
        <v>744</v>
      </c>
      <c r="L167" s="497" t="s">
        <v>744</v>
      </c>
    </row>
    <row r="168" spans="1:12" s="334" customFormat="1" ht="42" customHeight="1">
      <c r="A168" s="520">
        <f t="shared" si="2"/>
        <v>164</v>
      </c>
      <c r="B168" s="269" t="s">
        <v>1957</v>
      </c>
      <c r="C168" s="497" t="s">
        <v>1496</v>
      </c>
      <c r="D168" s="497" t="s">
        <v>748</v>
      </c>
      <c r="E168" s="370">
        <v>227.8</v>
      </c>
      <c r="F168" s="269" t="s">
        <v>1500</v>
      </c>
      <c r="G168" s="269" t="s">
        <v>1957</v>
      </c>
      <c r="H168" s="532" t="s">
        <v>2236</v>
      </c>
      <c r="I168" s="530" t="s">
        <v>2079</v>
      </c>
      <c r="J168" s="531" t="s">
        <v>695</v>
      </c>
      <c r="K168" s="530" t="s">
        <v>744</v>
      </c>
      <c r="L168" s="497" t="s">
        <v>744</v>
      </c>
    </row>
    <row r="169" spans="1:12" s="334" customFormat="1" ht="42" customHeight="1">
      <c r="A169" s="520">
        <f t="shared" si="2"/>
        <v>165</v>
      </c>
      <c r="B169" s="269" t="s">
        <v>1957</v>
      </c>
      <c r="C169" s="497" t="s">
        <v>1496</v>
      </c>
      <c r="D169" s="497" t="s">
        <v>748</v>
      </c>
      <c r="E169" s="370">
        <v>624.5</v>
      </c>
      <c r="F169" s="269" t="s">
        <v>1503</v>
      </c>
      <c r="G169" s="269" t="s">
        <v>1957</v>
      </c>
      <c r="H169" s="532" t="s">
        <v>2236</v>
      </c>
      <c r="I169" s="530" t="s">
        <v>2079</v>
      </c>
      <c r="J169" s="531" t="s">
        <v>695</v>
      </c>
      <c r="K169" s="530" t="s">
        <v>744</v>
      </c>
      <c r="L169" s="497" t="s">
        <v>744</v>
      </c>
    </row>
    <row r="170" spans="1:12" s="334" customFormat="1" ht="42" customHeight="1">
      <c r="A170" s="520">
        <f t="shared" si="2"/>
        <v>166</v>
      </c>
      <c r="B170" s="269" t="s">
        <v>1958</v>
      </c>
      <c r="C170" s="497" t="s">
        <v>1452</v>
      </c>
      <c r="D170" s="497" t="s">
        <v>748</v>
      </c>
      <c r="E170" s="370">
        <v>33</v>
      </c>
      <c r="F170" s="269" t="s">
        <v>1451</v>
      </c>
      <c r="G170" s="534" t="s">
        <v>834</v>
      </c>
      <c r="H170" s="532" t="s">
        <v>2241</v>
      </c>
      <c r="I170" s="530" t="s">
        <v>2079</v>
      </c>
      <c r="J170" s="531" t="s">
        <v>2254</v>
      </c>
      <c r="K170" s="530" t="s">
        <v>744</v>
      </c>
      <c r="L170" s="497" t="s">
        <v>744</v>
      </c>
    </row>
    <row r="171" spans="1:12" s="334" customFormat="1" ht="42" customHeight="1">
      <c r="A171" s="520">
        <f t="shared" si="2"/>
        <v>167</v>
      </c>
      <c r="B171" s="269" t="s">
        <v>1958</v>
      </c>
      <c r="C171" s="497" t="s">
        <v>1449</v>
      </c>
      <c r="D171" s="497" t="s">
        <v>748</v>
      </c>
      <c r="E171" s="370">
        <v>37</v>
      </c>
      <c r="F171" s="269" t="s">
        <v>1448</v>
      </c>
      <c r="G171" s="534" t="s">
        <v>834</v>
      </c>
      <c r="H171" s="532" t="s">
        <v>2241</v>
      </c>
      <c r="I171" s="530" t="s">
        <v>2079</v>
      </c>
      <c r="J171" s="531" t="s">
        <v>2254</v>
      </c>
      <c r="K171" s="530" t="s">
        <v>744</v>
      </c>
      <c r="L171" s="497" t="s">
        <v>744</v>
      </c>
    </row>
    <row r="172" spans="1:12" s="334" customFormat="1" ht="42" customHeight="1">
      <c r="A172" s="520">
        <f t="shared" si="2"/>
        <v>168</v>
      </c>
      <c r="B172" s="269" t="s">
        <v>1958</v>
      </c>
      <c r="C172" s="497" t="s">
        <v>1568</v>
      </c>
      <c r="D172" s="497" t="s">
        <v>748</v>
      </c>
      <c r="E172" s="370">
        <v>1830.9</v>
      </c>
      <c r="F172" s="269" t="s">
        <v>1569</v>
      </c>
      <c r="G172" s="368" t="s">
        <v>1958</v>
      </c>
      <c r="H172" s="532" t="s">
        <v>2236</v>
      </c>
      <c r="I172" s="530" t="s">
        <v>2079</v>
      </c>
      <c r="J172" s="531" t="s">
        <v>695</v>
      </c>
      <c r="K172" s="530" t="s">
        <v>744</v>
      </c>
      <c r="L172" s="497" t="s">
        <v>744</v>
      </c>
    </row>
    <row r="173" spans="1:12" s="334" customFormat="1" ht="42" customHeight="1">
      <c r="A173" s="520">
        <f t="shared" si="2"/>
        <v>169</v>
      </c>
      <c r="B173" s="269" t="s">
        <v>1958</v>
      </c>
      <c r="C173" s="497" t="s">
        <v>1556</v>
      </c>
      <c r="D173" s="497" t="s">
        <v>748</v>
      </c>
      <c r="E173" s="370">
        <v>33.1</v>
      </c>
      <c r="F173" s="269" t="s">
        <v>1557</v>
      </c>
      <c r="G173" s="534" t="s">
        <v>834</v>
      </c>
      <c r="H173" s="532" t="s">
        <v>2241</v>
      </c>
      <c r="I173" s="530" t="s">
        <v>2079</v>
      </c>
      <c r="J173" s="531" t="s">
        <v>2254</v>
      </c>
      <c r="K173" s="530" t="s">
        <v>744</v>
      </c>
      <c r="L173" s="497" t="s">
        <v>744</v>
      </c>
    </row>
    <row r="174" spans="1:12" s="334" customFormat="1" ht="42" customHeight="1">
      <c r="A174" s="520">
        <f t="shared" si="2"/>
        <v>170</v>
      </c>
      <c r="B174" s="269" t="s">
        <v>1957</v>
      </c>
      <c r="C174" s="373" t="s">
        <v>1572</v>
      </c>
      <c r="D174" s="497" t="s">
        <v>748</v>
      </c>
      <c r="E174" s="370">
        <v>15.4</v>
      </c>
      <c r="F174" s="269" t="s">
        <v>1573</v>
      </c>
      <c r="G174" s="269" t="s">
        <v>1957</v>
      </c>
      <c r="H174" s="532" t="s">
        <v>2236</v>
      </c>
      <c r="I174" s="530" t="s">
        <v>2079</v>
      </c>
      <c r="J174" s="372" t="s">
        <v>2137</v>
      </c>
      <c r="K174" s="530" t="s">
        <v>744</v>
      </c>
      <c r="L174" s="497" t="s">
        <v>744</v>
      </c>
    </row>
    <row r="175" spans="1:12" s="334" customFormat="1" ht="42" customHeight="1">
      <c r="A175" s="520">
        <f t="shared" si="2"/>
        <v>171</v>
      </c>
      <c r="B175" s="269" t="s">
        <v>1957</v>
      </c>
      <c r="C175" s="373" t="s">
        <v>1576</v>
      </c>
      <c r="D175" s="497" t="s">
        <v>748</v>
      </c>
      <c r="E175" s="370">
        <v>27.3</v>
      </c>
      <c r="F175" s="269" t="s">
        <v>1577</v>
      </c>
      <c r="G175" s="269" t="s">
        <v>1957</v>
      </c>
      <c r="H175" s="532" t="s">
        <v>2236</v>
      </c>
      <c r="I175" s="530" t="s">
        <v>2079</v>
      </c>
      <c r="J175" s="374" t="s">
        <v>2137</v>
      </c>
      <c r="K175" s="530" t="s">
        <v>744</v>
      </c>
      <c r="L175" s="497" t="s">
        <v>744</v>
      </c>
    </row>
    <row r="176" spans="1:12" s="334" customFormat="1" ht="42" customHeight="1">
      <c r="A176" s="520">
        <f t="shared" si="2"/>
        <v>172</v>
      </c>
      <c r="B176" s="269" t="s">
        <v>1957</v>
      </c>
      <c r="C176" s="373" t="s">
        <v>1576</v>
      </c>
      <c r="D176" s="497" t="s">
        <v>748</v>
      </c>
      <c r="E176" s="370">
        <v>12.1</v>
      </c>
      <c r="F176" s="269" t="s">
        <v>1579</v>
      </c>
      <c r="G176" s="269" t="s">
        <v>1957</v>
      </c>
      <c r="H176" s="532" t="s">
        <v>2236</v>
      </c>
      <c r="I176" s="530" t="s">
        <v>2079</v>
      </c>
      <c r="J176" s="374" t="s">
        <v>2137</v>
      </c>
      <c r="K176" s="530" t="s">
        <v>744</v>
      </c>
      <c r="L176" s="497" t="s">
        <v>744</v>
      </c>
    </row>
    <row r="177" spans="1:12" s="334" customFormat="1" ht="42" customHeight="1">
      <c r="A177" s="520">
        <f t="shared" si="2"/>
        <v>173</v>
      </c>
      <c r="B177" s="269" t="s">
        <v>1957</v>
      </c>
      <c r="C177" s="373" t="s">
        <v>1572</v>
      </c>
      <c r="D177" s="497" t="s">
        <v>748</v>
      </c>
      <c r="E177" s="370">
        <v>19.2</v>
      </c>
      <c r="F177" s="269" t="s">
        <v>1581</v>
      </c>
      <c r="G177" s="269" t="s">
        <v>1957</v>
      </c>
      <c r="H177" s="532" t="s">
        <v>2236</v>
      </c>
      <c r="I177" s="530" t="s">
        <v>2079</v>
      </c>
      <c r="J177" s="372" t="s">
        <v>2137</v>
      </c>
      <c r="K177" s="530" t="s">
        <v>744</v>
      </c>
      <c r="L177" s="497" t="s">
        <v>744</v>
      </c>
    </row>
    <row r="178" spans="1:12" s="334" customFormat="1" ht="42" customHeight="1">
      <c r="A178" s="520">
        <f t="shared" si="2"/>
        <v>174</v>
      </c>
      <c r="B178" s="269" t="s">
        <v>1958</v>
      </c>
      <c r="C178" s="497" t="s">
        <v>1560</v>
      </c>
      <c r="D178" s="497" t="s">
        <v>748</v>
      </c>
      <c r="E178" s="370">
        <v>35.1</v>
      </c>
      <c r="F178" s="269" t="s">
        <v>1561</v>
      </c>
      <c r="G178" s="534" t="s">
        <v>834</v>
      </c>
      <c r="H178" s="532" t="s">
        <v>2241</v>
      </c>
      <c r="I178" s="530" t="s">
        <v>2079</v>
      </c>
      <c r="J178" s="531" t="s">
        <v>2254</v>
      </c>
      <c r="K178" s="530" t="s">
        <v>744</v>
      </c>
      <c r="L178" s="497" t="s">
        <v>744</v>
      </c>
    </row>
    <row r="179" spans="1:12" s="334" customFormat="1" ht="42" customHeight="1">
      <c r="A179" s="520">
        <f t="shared" si="2"/>
        <v>175</v>
      </c>
      <c r="B179" s="269" t="s">
        <v>1958</v>
      </c>
      <c r="C179" s="497" t="s">
        <v>1565</v>
      </c>
      <c r="D179" s="497" t="s">
        <v>748</v>
      </c>
      <c r="E179" s="370">
        <v>35.1</v>
      </c>
      <c r="F179" s="269" t="s">
        <v>1566</v>
      </c>
      <c r="G179" s="534" t="s">
        <v>834</v>
      </c>
      <c r="H179" s="532" t="s">
        <v>2241</v>
      </c>
      <c r="I179" s="530" t="s">
        <v>2079</v>
      </c>
      <c r="J179" s="531" t="s">
        <v>2254</v>
      </c>
      <c r="K179" s="530" t="s">
        <v>744</v>
      </c>
      <c r="L179" s="497" t="s">
        <v>744</v>
      </c>
    </row>
    <row r="180" spans="1:12" s="334" customFormat="1" ht="42" customHeight="1">
      <c r="A180" s="520">
        <f t="shared" si="2"/>
        <v>176</v>
      </c>
      <c r="B180" s="269" t="s">
        <v>837</v>
      </c>
      <c r="C180" s="268" t="s">
        <v>1638</v>
      </c>
      <c r="D180" s="497" t="s">
        <v>748</v>
      </c>
      <c r="E180" s="370">
        <v>126.5</v>
      </c>
      <c r="F180" s="269" t="s">
        <v>1637</v>
      </c>
      <c r="G180" s="269" t="s">
        <v>837</v>
      </c>
      <c r="H180" s="532" t="s">
        <v>2241</v>
      </c>
      <c r="I180" s="530" t="s">
        <v>2079</v>
      </c>
      <c r="J180" s="303" t="s">
        <v>695</v>
      </c>
      <c r="K180" s="530" t="s">
        <v>744</v>
      </c>
      <c r="L180" s="497" t="s">
        <v>744</v>
      </c>
    </row>
    <row r="181" spans="1:12" s="334" customFormat="1" ht="42" customHeight="1">
      <c r="A181" s="520">
        <f t="shared" si="2"/>
        <v>177</v>
      </c>
      <c r="B181" s="269" t="s">
        <v>482</v>
      </c>
      <c r="C181" s="375" t="s">
        <v>1641</v>
      </c>
      <c r="D181" s="497" t="s">
        <v>748</v>
      </c>
      <c r="E181" s="370">
        <v>184</v>
      </c>
      <c r="F181" s="269" t="s">
        <v>1640</v>
      </c>
      <c r="G181" s="269" t="s">
        <v>1958</v>
      </c>
      <c r="H181" s="532" t="s">
        <v>2236</v>
      </c>
      <c r="I181" s="530" t="s">
        <v>2079</v>
      </c>
      <c r="J181" s="531" t="s">
        <v>2242</v>
      </c>
      <c r="K181" s="530" t="s">
        <v>744</v>
      </c>
      <c r="L181" s="497" t="s">
        <v>744</v>
      </c>
    </row>
    <row r="182" spans="1:12" s="334" customFormat="1" ht="42" customHeight="1">
      <c r="A182" s="520">
        <f t="shared" si="2"/>
        <v>178</v>
      </c>
      <c r="B182" s="269" t="s">
        <v>1939</v>
      </c>
      <c r="C182" s="375" t="s">
        <v>1849</v>
      </c>
      <c r="D182" s="497" t="s">
        <v>748</v>
      </c>
      <c r="E182" s="370">
        <v>93.9</v>
      </c>
      <c r="F182" s="269" t="s">
        <v>1483</v>
      </c>
      <c r="G182" s="269" t="s">
        <v>1955</v>
      </c>
      <c r="H182" s="532" t="s">
        <v>2236</v>
      </c>
      <c r="I182" s="530" t="s">
        <v>2079</v>
      </c>
      <c r="J182" s="531" t="s">
        <v>695</v>
      </c>
      <c r="K182" s="530" t="s">
        <v>744</v>
      </c>
      <c r="L182" s="497" t="s">
        <v>744</v>
      </c>
    </row>
    <row r="183" spans="1:12" s="334" customFormat="1" ht="42" customHeight="1">
      <c r="A183" s="520">
        <f t="shared" si="2"/>
        <v>179</v>
      </c>
      <c r="B183" s="269" t="s">
        <v>1848</v>
      </c>
      <c r="C183" s="375" t="s">
        <v>1849</v>
      </c>
      <c r="D183" s="497" t="s">
        <v>752</v>
      </c>
      <c r="E183" s="370" t="s">
        <v>695</v>
      </c>
      <c r="F183" s="269" t="s">
        <v>695</v>
      </c>
      <c r="G183" s="269" t="s">
        <v>1955</v>
      </c>
      <c r="H183" s="532" t="s">
        <v>2236</v>
      </c>
      <c r="I183" s="530" t="s">
        <v>2079</v>
      </c>
      <c r="J183" s="531" t="s">
        <v>695</v>
      </c>
      <c r="K183" s="530" t="s">
        <v>744</v>
      </c>
      <c r="L183" s="497" t="s">
        <v>744</v>
      </c>
    </row>
    <row r="184" spans="1:12" s="334" customFormat="1" ht="42" customHeight="1">
      <c r="A184" s="520">
        <f t="shared" si="2"/>
        <v>180</v>
      </c>
      <c r="B184" s="269" t="s">
        <v>834</v>
      </c>
      <c r="C184" s="296" t="s">
        <v>1649</v>
      </c>
      <c r="D184" s="497" t="s">
        <v>748</v>
      </c>
      <c r="E184" s="370">
        <v>35.1</v>
      </c>
      <c r="F184" s="269" t="s">
        <v>1647</v>
      </c>
      <c r="G184" s="269" t="s">
        <v>834</v>
      </c>
      <c r="H184" s="532" t="s">
        <v>2241</v>
      </c>
      <c r="I184" s="530" t="s">
        <v>2079</v>
      </c>
      <c r="J184" s="531" t="s">
        <v>2254</v>
      </c>
      <c r="K184" s="530" t="s">
        <v>744</v>
      </c>
      <c r="L184" s="497" t="s">
        <v>744</v>
      </c>
    </row>
    <row r="185" spans="1:12" s="334" customFormat="1" ht="42" customHeight="1">
      <c r="A185" s="520">
        <f t="shared" si="2"/>
        <v>181</v>
      </c>
      <c r="B185" s="269" t="s">
        <v>834</v>
      </c>
      <c r="C185" s="296" t="s">
        <v>1651</v>
      </c>
      <c r="D185" s="497" t="s">
        <v>748</v>
      </c>
      <c r="E185" s="370">
        <v>35.1</v>
      </c>
      <c r="F185" s="269" t="s">
        <v>1648</v>
      </c>
      <c r="G185" s="269" t="s">
        <v>834</v>
      </c>
      <c r="H185" s="532" t="s">
        <v>2241</v>
      </c>
      <c r="I185" s="530" t="s">
        <v>2079</v>
      </c>
      <c r="J185" s="531" t="s">
        <v>2254</v>
      </c>
      <c r="K185" s="530" t="s">
        <v>744</v>
      </c>
      <c r="L185" s="497" t="s">
        <v>744</v>
      </c>
    </row>
    <row r="186" spans="1:12" s="334" customFormat="1" ht="42" customHeight="1">
      <c r="A186" s="520">
        <f t="shared" si="2"/>
        <v>182</v>
      </c>
      <c r="B186" s="269" t="s">
        <v>834</v>
      </c>
      <c r="C186" s="377" t="s">
        <v>1650</v>
      </c>
      <c r="D186" s="497" t="s">
        <v>748</v>
      </c>
      <c r="E186" s="370">
        <v>35.1</v>
      </c>
      <c r="F186" s="269" t="s">
        <v>1818</v>
      </c>
      <c r="G186" s="269" t="s">
        <v>834</v>
      </c>
      <c r="H186" s="532" t="s">
        <v>2241</v>
      </c>
      <c r="I186" s="530" t="s">
        <v>2079</v>
      </c>
      <c r="J186" s="531" t="s">
        <v>2254</v>
      </c>
      <c r="K186" s="530" t="s">
        <v>744</v>
      </c>
      <c r="L186" s="497" t="s">
        <v>744</v>
      </c>
    </row>
    <row r="187" spans="1:12" s="334" customFormat="1" ht="42" customHeight="1">
      <c r="A187" s="520">
        <f t="shared" si="2"/>
        <v>183</v>
      </c>
      <c r="B187" s="357" t="s">
        <v>1850</v>
      </c>
      <c r="C187" s="408" t="s">
        <v>1652</v>
      </c>
      <c r="D187" s="294" t="s">
        <v>748</v>
      </c>
      <c r="E187" s="370">
        <v>149.6</v>
      </c>
      <c r="F187" s="357" t="s">
        <v>1335</v>
      </c>
      <c r="G187" s="269" t="s">
        <v>834</v>
      </c>
      <c r="H187" s="532" t="s">
        <v>2241</v>
      </c>
      <c r="I187" s="530" t="s">
        <v>2079</v>
      </c>
      <c r="J187" s="531" t="s">
        <v>695</v>
      </c>
      <c r="K187" s="530" t="s">
        <v>744</v>
      </c>
      <c r="L187" s="294" t="s">
        <v>744</v>
      </c>
    </row>
    <row r="188" spans="1:12" s="399" customFormat="1" ht="42" customHeight="1">
      <c r="A188" s="520">
        <f t="shared" si="2"/>
        <v>184</v>
      </c>
      <c r="B188" s="269" t="s">
        <v>1933</v>
      </c>
      <c r="C188" s="296" t="s">
        <v>1934</v>
      </c>
      <c r="D188" s="497" t="s">
        <v>1938</v>
      </c>
      <c r="E188" s="296">
        <v>0.45700000000000002</v>
      </c>
      <c r="F188" s="269" t="s">
        <v>346</v>
      </c>
      <c r="G188" s="269" t="s">
        <v>1955</v>
      </c>
      <c r="H188" s="340" t="s">
        <v>695</v>
      </c>
      <c r="I188" s="530" t="s">
        <v>2079</v>
      </c>
      <c r="J188" s="531" t="s">
        <v>695</v>
      </c>
      <c r="K188" s="530" t="s">
        <v>744</v>
      </c>
      <c r="L188" s="497" t="s">
        <v>744</v>
      </c>
    </row>
    <row r="189" spans="1:12" s="334" customFormat="1" ht="42" customHeight="1">
      <c r="A189" s="520">
        <f t="shared" si="2"/>
        <v>185</v>
      </c>
      <c r="B189" s="367" t="s">
        <v>1933</v>
      </c>
      <c r="C189" s="377" t="s">
        <v>1934</v>
      </c>
      <c r="D189" s="400" t="s">
        <v>1938</v>
      </c>
      <c r="E189" s="408">
        <v>0.67</v>
      </c>
      <c r="F189" s="367" t="s">
        <v>346</v>
      </c>
      <c r="G189" s="269" t="s">
        <v>1955</v>
      </c>
      <c r="H189" s="340" t="s">
        <v>695</v>
      </c>
      <c r="I189" s="530" t="s">
        <v>2079</v>
      </c>
      <c r="J189" s="531" t="s">
        <v>695</v>
      </c>
      <c r="K189" s="530" t="s">
        <v>744</v>
      </c>
      <c r="L189" s="400" t="s">
        <v>744</v>
      </c>
    </row>
    <row r="190" spans="1:12" s="334" customFormat="1" ht="42" customHeight="1">
      <c r="A190" s="520">
        <f t="shared" si="2"/>
        <v>186</v>
      </c>
      <c r="B190" s="269" t="s">
        <v>1933</v>
      </c>
      <c r="C190" s="377" t="s">
        <v>1934</v>
      </c>
      <c r="D190" s="497" t="s">
        <v>1938</v>
      </c>
      <c r="E190" s="370"/>
      <c r="F190" s="269" t="s">
        <v>346</v>
      </c>
      <c r="G190" s="269" t="s">
        <v>1955</v>
      </c>
      <c r="H190" s="340" t="s">
        <v>695</v>
      </c>
      <c r="I190" s="530" t="s">
        <v>2079</v>
      </c>
      <c r="J190" s="531" t="s">
        <v>695</v>
      </c>
      <c r="K190" s="530" t="s">
        <v>744</v>
      </c>
      <c r="L190" s="497" t="s">
        <v>744</v>
      </c>
    </row>
    <row r="191" spans="1:12" s="334" customFormat="1" ht="42" customHeight="1">
      <c r="A191" s="520">
        <f t="shared" si="2"/>
        <v>187</v>
      </c>
      <c r="B191" s="269" t="s">
        <v>834</v>
      </c>
      <c r="C191" s="377" t="s">
        <v>1941</v>
      </c>
      <c r="D191" s="497" t="s">
        <v>748</v>
      </c>
      <c r="E191" s="370">
        <v>36.700000000000003</v>
      </c>
      <c r="F191" s="269" t="s">
        <v>1445</v>
      </c>
      <c r="G191" s="269" t="s">
        <v>834</v>
      </c>
      <c r="H191" s="532" t="s">
        <v>2241</v>
      </c>
      <c r="I191" s="530" t="s">
        <v>2079</v>
      </c>
      <c r="J191" s="531" t="s">
        <v>2254</v>
      </c>
      <c r="K191" s="530" t="s">
        <v>744</v>
      </c>
      <c r="L191" s="497" t="s">
        <v>744</v>
      </c>
    </row>
    <row r="192" spans="1:12" s="334" customFormat="1" ht="42" customHeight="1">
      <c r="A192" s="520">
        <f t="shared" si="2"/>
        <v>188</v>
      </c>
      <c r="B192" s="269" t="s">
        <v>834</v>
      </c>
      <c r="C192" s="377" t="s">
        <v>1942</v>
      </c>
      <c r="D192" s="497" t="s">
        <v>748</v>
      </c>
      <c r="E192" s="370">
        <v>36.700000000000003</v>
      </c>
      <c r="F192" s="269" t="s">
        <v>1444</v>
      </c>
      <c r="G192" s="269" t="s">
        <v>834</v>
      </c>
      <c r="H192" s="532" t="s">
        <v>2241</v>
      </c>
      <c r="I192" s="530" t="s">
        <v>2079</v>
      </c>
      <c r="J192" s="531" t="s">
        <v>2254</v>
      </c>
      <c r="K192" s="530" t="s">
        <v>744</v>
      </c>
      <c r="L192" s="497" t="s">
        <v>744</v>
      </c>
    </row>
    <row r="193" spans="1:12" s="334" customFormat="1" ht="42" customHeight="1">
      <c r="A193" s="520">
        <f t="shared" si="2"/>
        <v>189</v>
      </c>
      <c r="B193" s="269" t="s">
        <v>1553</v>
      </c>
      <c r="C193" s="377" t="s">
        <v>1945</v>
      </c>
      <c r="D193" s="497" t="s">
        <v>748</v>
      </c>
      <c r="E193" s="370">
        <v>36.700000000000003</v>
      </c>
      <c r="F193" s="269" t="s">
        <v>1554</v>
      </c>
      <c r="G193" s="269" t="s">
        <v>1553</v>
      </c>
      <c r="H193" s="532" t="s">
        <v>2241</v>
      </c>
      <c r="I193" s="530" t="s">
        <v>2079</v>
      </c>
      <c r="J193" s="531" t="s">
        <v>2254</v>
      </c>
      <c r="K193" s="530" t="s">
        <v>744</v>
      </c>
      <c r="L193" s="497" t="s">
        <v>744</v>
      </c>
    </row>
    <row r="194" spans="1:12" s="334" customFormat="1" ht="42" customHeight="1">
      <c r="A194" s="520">
        <f t="shared" si="2"/>
        <v>190</v>
      </c>
      <c r="B194" s="269" t="s">
        <v>1553</v>
      </c>
      <c r="C194" s="377" t="s">
        <v>1946</v>
      </c>
      <c r="D194" s="497" t="s">
        <v>748</v>
      </c>
      <c r="E194" s="370">
        <v>36.700000000000003</v>
      </c>
      <c r="F194" s="269" t="s">
        <v>1555</v>
      </c>
      <c r="G194" s="269" t="s">
        <v>1553</v>
      </c>
      <c r="H194" s="532" t="s">
        <v>2241</v>
      </c>
      <c r="I194" s="530" t="s">
        <v>2079</v>
      </c>
      <c r="J194" s="531" t="s">
        <v>2254</v>
      </c>
      <c r="K194" s="530" t="s">
        <v>744</v>
      </c>
      <c r="L194" s="497" t="s">
        <v>744</v>
      </c>
    </row>
  </sheetData>
  <autoFilter ref="E1:I111">
    <filterColumn colId="0" showButton="0"/>
    <filterColumn colId="1" showButton="0"/>
    <filterColumn colId="2" showButton="0"/>
    <filterColumn colId="3" showButton="0"/>
  </autoFilter>
  <mergeCells count="13">
    <mergeCell ref="L21:M21"/>
    <mergeCell ref="L20:M20"/>
    <mergeCell ref="J2:J3"/>
    <mergeCell ref="A1:K1"/>
    <mergeCell ref="G2:G3"/>
    <mergeCell ref="H2:H3"/>
    <mergeCell ref="I2:I3"/>
    <mergeCell ref="K2:K3"/>
    <mergeCell ref="A2:A3"/>
    <mergeCell ref="B2:B3"/>
    <mergeCell ref="C2:C3"/>
    <mergeCell ref="D2:E2"/>
    <mergeCell ref="F2:F3"/>
  </mergeCells>
  <phoneticPr fontId="45" type="noConversion"/>
  <pageMargins left="0.19685039370078741" right="0.19685039370078741" top="0" bottom="0" header="0.31496062992125984" footer="0.31496062992125984"/>
  <pageSetup paperSize="9" scale="35" fitToHeight="0" orientation="landscape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0"/>
  </sheetPr>
  <dimension ref="A1:C11"/>
  <sheetViews>
    <sheetView view="pageBreakPreview" zoomScaleSheetLayoutView="100" workbookViewId="0">
      <selection activeCell="B16" sqref="B16"/>
    </sheetView>
  </sheetViews>
  <sheetFormatPr defaultRowHeight="15"/>
  <cols>
    <col min="1" max="1" width="9.140625" style="76"/>
    <col min="2" max="3" width="61.42578125" style="76" customWidth="1"/>
    <col min="4" max="16384" width="9.140625" style="1"/>
  </cols>
  <sheetData>
    <row r="1" spans="1:3" ht="19.5" customHeight="1">
      <c r="A1" s="562" t="s">
        <v>2257</v>
      </c>
      <c r="B1" s="562"/>
      <c r="C1" s="562"/>
    </row>
    <row r="2" spans="1:3" ht="64.5" customHeight="1">
      <c r="A2" s="271" t="s">
        <v>680</v>
      </c>
      <c r="B2" s="272" t="s">
        <v>34</v>
      </c>
      <c r="C2" s="272" t="s">
        <v>35</v>
      </c>
    </row>
    <row r="3" spans="1:3">
      <c r="A3" s="271">
        <v>1</v>
      </c>
      <c r="B3" s="271">
        <v>2</v>
      </c>
      <c r="C3" s="271">
        <v>3</v>
      </c>
    </row>
    <row r="4" spans="1:3">
      <c r="A4" s="271">
        <v>1</v>
      </c>
      <c r="B4" s="271" t="s">
        <v>695</v>
      </c>
      <c r="C4" s="271" t="s">
        <v>695</v>
      </c>
    </row>
    <row r="5" spans="1:3">
      <c r="A5" s="273"/>
      <c r="B5" s="273"/>
      <c r="C5" s="273"/>
    </row>
    <row r="6" spans="1:3">
      <c r="A6" s="273"/>
      <c r="B6" s="273"/>
      <c r="C6" s="273"/>
    </row>
    <row r="7" spans="1:3">
      <c r="A7" s="273"/>
      <c r="B7" s="273"/>
      <c r="C7" s="273"/>
    </row>
    <row r="8" spans="1:3" ht="34.5" customHeight="1">
      <c r="A8" s="563" t="s">
        <v>2258</v>
      </c>
      <c r="B8" s="563"/>
      <c r="C8" s="563"/>
    </row>
    <row r="9" spans="1:3" ht="36">
      <c r="A9" s="271" t="s">
        <v>680</v>
      </c>
      <c r="B9" s="272" t="s">
        <v>268</v>
      </c>
      <c r="C9" s="272" t="s">
        <v>269</v>
      </c>
    </row>
    <row r="10" spans="1:3">
      <c r="A10" s="271">
        <v>1</v>
      </c>
      <c r="B10" s="271">
        <v>2</v>
      </c>
      <c r="C10" s="271">
        <v>3</v>
      </c>
    </row>
    <row r="11" spans="1:3" ht="36">
      <c r="A11" s="271">
        <v>1</v>
      </c>
      <c r="B11" s="274" t="s">
        <v>2066</v>
      </c>
      <c r="C11" s="271" t="s">
        <v>375</v>
      </c>
    </row>
  </sheetData>
  <mergeCells count="2">
    <mergeCell ref="A1:C1"/>
    <mergeCell ref="A8:C8"/>
  </mergeCells>
  <phoneticPr fontId="45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L235"/>
  <sheetViews>
    <sheetView view="pageBreakPreview" zoomScale="60" zoomScaleNormal="60" workbookViewId="0">
      <pane ySplit="1" topLeftCell="A229" activePane="bottomLeft" state="frozen"/>
      <selection activeCell="C1" sqref="C1"/>
      <selection pane="bottomLeft" activeCell="A90" sqref="A90:XFD232"/>
    </sheetView>
  </sheetViews>
  <sheetFormatPr defaultRowHeight="77.25" customHeight="1"/>
  <cols>
    <col min="1" max="1" width="5.28515625" style="334" customWidth="1"/>
    <col min="2" max="2" width="22.42578125" style="345" customWidth="1"/>
    <col min="3" max="3" width="67" style="397" customWidth="1"/>
    <col min="4" max="4" width="10.42578125" style="397" customWidth="1"/>
    <col min="5" max="5" width="17.28515625" style="398" customWidth="1"/>
    <col min="6" max="6" width="23" style="397" customWidth="1"/>
    <col min="7" max="7" width="23" style="345" customWidth="1"/>
    <col min="8" max="8" width="75.140625" style="345" customWidth="1"/>
    <col min="9" max="9" width="21.42578125" style="397" customWidth="1"/>
    <col min="10" max="10" width="21.28515625" style="397" customWidth="1"/>
    <col min="11" max="11" width="15.85546875" style="397" customWidth="1"/>
    <col min="12" max="12" width="31.28515625" style="397" customWidth="1"/>
    <col min="13" max="16384" width="9.140625" style="334"/>
  </cols>
  <sheetData>
    <row r="1" spans="1:12" ht="61.5" customHeight="1">
      <c r="A1" s="566" t="s">
        <v>2259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</row>
    <row r="2" spans="1:12" s="399" customFormat="1" ht="77.25" customHeight="1">
      <c r="A2" s="564" t="s">
        <v>723</v>
      </c>
      <c r="B2" s="564" t="s">
        <v>988</v>
      </c>
      <c r="C2" s="564" t="s">
        <v>989</v>
      </c>
      <c r="D2" s="567" t="s">
        <v>990</v>
      </c>
      <c r="E2" s="567"/>
      <c r="F2" s="564" t="s">
        <v>991</v>
      </c>
      <c r="G2" s="564" t="s">
        <v>686</v>
      </c>
      <c r="H2" s="564" t="s">
        <v>687</v>
      </c>
      <c r="I2" s="564" t="s">
        <v>992</v>
      </c>
      <c r="J2" s="564" t="s">
        <v>28</v>
      </c>
      <c r="K2" s="564" t="s">
        <v>689</v>
      </c>
      <c r="L2" s="564" t="s">
        <v>822</v>
      </c>
    </row>
    <row r="3" spans="1:12" ht="78.75" customHeight="1">
      <c r="A3" s="564"/>
      <c r="B3" s="564"/>
      <c r="C3" s="564"/>
      <c r="D3" s="400" t="s">
        <v>993</v>
      </c>
      <c r="E3" s="415" t="s">
        <v>685</v>
      </c>
      <c r="F3" s="564"/>
      <c r="G3" s="564"/>
      <c r="H3" s="564"/>
      <c r="I3" s="564"/>
      <c r="J3" s="564"/>
      <c r="K3" s="564"/>
      <c r="L3" s="564"/>
    </row>
    <row r="4" spans="1:12" ht="23.25" customHeight="1">
      <c r="A4" s="343">
        <v>1</v>
      </c>
      <c r="B4" s="343">
        <v>2</v>
      </c>
      <c r="C4" s="343">
        <v>3</v>
      </c>
      <c r="D4" s="343">
        <v>4</v>
      </c>
      <c r="E4" s="302">
        <v>5</v>
      </c>
      <c r="F4" s="343">
        <v>6</v>
      </c>
      <c r="G4" s="343">
        <v>7</v>
      </c>
      <c r="H4" s="343">
        <v>8</v>
      </c>
      <c r="I4" s="343">
        <v>9</v>
      </c>
      <c r="J4" s="343">
        <v>10</v>
      </c>
      <c r="K4" s="343">
        <v>11</v>
      </c>
      <c r="L4" s="343">
        <v>13</v>
      </c>
    </row>
    <row r="5" spans="1:12" s="345" customFormat="1" ht="77.25" customHeight="1">
      <c r="A5" s="337">
        <v>1</v>
      </c>
      <c r="B5" s="337" t="s">
        <v>1461</v>
      </c>
      <c r="C5" s="337" t="s">
        <v>1842</v>
      </c>
      <c r="D5" s="337" t="s">
        <v>748</v>
      </c>
      <c r="E5" s="295">
        <v>37.700000000000003</v>
      </c>
      <c r="F5" s="343" t="s">
        <v>823</v>
      </c>
      <c r="G5" s="344" t="s">
        <v>1185</v>
      </c>
      <c r="H5" s="269" t="s">
        <v>1186</v>
      </c>
      <c r="I5" s="268">
        <v>121.827</v>
      </c>
      <c r="J5" s="270" t="s">
        <v>994</v>
      </c>
      <c r="K5" s="339">
        <v>0</v>
      </c>
      <c r="L5" s="339" t="s">
        <v>744</v>
      </c>
    </row>
    <row r="6" spans="1:12" s="345" customFormat="1" ht="77.25" customHeight="1">
      <c r="A6" s="337">
        <v>2</v>
      </c>
      <c r="B6" s="337" t="s">
        <v>1461</v>
      </c>
      <c r="C6" s="337" t="s">
        <v>1872</v>
      </c>
      <c r="D6" s="337" t="s">
        <v>748</v>
      </c>
      <c r="E6" s="295">
        <v>58.5</v>
      </c>
      <c r="F6" s="343" t="s">
        <v>824</v>
      </c>
      <c r="G6" s="344" t="s">
        <v>1187</v>
      </c>
      <c r="H6" s="269" t="s">
        <v>1186</v>
      </c>
      <c r="I6" s="346">
        <v>178.327</v>
      </c>
      <c r="J6" s="270" t="s">
        <v>825</v>
      </c>
      <c r="K6" s="339">
        <v>0</v>
      </c>
      <c r="L6" s="339" t="s">
        <v>744</v>
      </c>
    </row>
    <row r="7" spans="1:12" s="345" customFormat="1" ht="77.25" customHeight="1">
      <c r="A7" s="337">
        <v>3</v>
      </c>
      <c r="B7" s="337" t="s">
        <v>1461</v>
      </c>
      <c r="C7" s="337" t="s">
        <v>1873</v>
      </c>
      <c r="D7" s="337" t="s">
        <v>748</v>
      </c>
      <c r="E7" s="295">
        <v>35.200000000000003</v>
      </c>
      <c r="F7" s="343" t="s">
        <v>826</v>
      </c>
      <c r="G7" s="344" t="s">
        <v>1188</v>
      </c>
      <c r="H7" s="269" t="s">
        <v>1189</v>
      </c>
      <c r="I7" s="339">
        <v>197.12</v>
      </c>
      <c r="J7" s="270" t="s">
        <v>827</v>
      </c>
      <c r="K7" s="339">
        <v>0</v>
      </c>
      <c r="L7" s="339" t="s">
        <v>744</v>
      </c>
    </row>
    <row r="8" spans="1:12" s="345" customFormat="1" ht="77.25" customHeight="1">
      <c r="A8" s="337">
        <v>4</v>
      </c>
      <c r="B8" s="337" t="s">
        <v>1461</v>
      </c>
      <c r="C8" s="337" t="s">
        <v>1874</v>
      </c>
      <c r="D8" s="337" t="s">
        <v>748</v>
      </c>
      <c r="E8" s="295">
        <v>57.7</v>
      </c>
      <c r="F8" s="337" t="s">
        <v>828</v>
      </c>
      <c r="G8" s="344" t="s">
        <v>1190</v>
      </c>
      <c r="H8" s="269" t="s">
        <v>1186</v>
      </c>
      <c r="I8" s="339">
        <v>157.97300000000001</v>
      </c>
      <c r="J8" s="270" t="s">
        <v>829</v>
      </c>
      <c r="K8" s="339">
        <v>0</v>
      </c>
      <c r="L8" s="339" t="s">
        <v>744</v>
      </c>
    </row>
    <row r="9" spans="1:12" s="345" customFormat="1" ht="77.25" customHeight="1">
      <c r="A9" s="337">
        <v>5</v>
      </c>
      <c r="B9" s="337" t="s">
        <v>1461</v>
      </c>
      <c r="C9" s="337" t="s">
        <v>830</v>
      </c>
      <c r="D9" s="337" t="s">
        <v>748</v>
      </c>
      <c r="E9" s="295">
        <v>38.5</v>
      </c>
      <c r="F9" s="343" t="s">
        <v>831</v>
      </c>
      <c r="G9" s="344" t="s">
        <v>1191</v>
      </c>
      <c r="H9" s="269" t="s">
        <v>1186</v>
      </c>
      <c r="I9" s="339">
        <v>124.182</v>
      </c>
      <c r="J9" s="270" t="s">
        <v>832</v>
      </c>
      <c r="K9" s="339">
        <v>0</v>
      </c>
      <c r="L9" s="339" t="s">
        <v>744</v>
      </c>
    </row>
    <row r="10" spans="1:12" s="345" customFormat="1" ht="77.25" customHeight="1">
      <c r="A10" s="337">
        <v>6</v>
      </c>
      <c r="B10" s="337" t="s">
        <v>837</v>
      </c>
      <c r="C10" s="269" t="s">
        <v>1875</v>
      </c>
      <c r="D10" s="337" t="s">
        <v>748</v>
      </c>
      <c r="E10" s="295">
        <v>42.3</v>
      </c>
      <c r="F10" s="337" t="s">
        <v>833</v>
      </c>
      <c r="G10" s="344" t="s">
        <v>1192</v>
      </c>
      <c r="H10" s="337" t="s">
        <v>1193</v>
      </c>
      <c r="I10" s="268">
        <v>100</v>
      </c>
      <c r="J10" s="339">
        <v>518.98</v>
      </c>
      <c r="K10" s="339">
        <v>0</v>
      </c>
      <c r="L10" s="339" t="s">
        <v>744</v>
      </c>
    </row>
    <row r="11" spans="1:12" s="345" customFormat="1" ht="77.25" customHeight="1">
      <c r="A11" s="337">
        <v>7</v>
      </c>
      <c r="B11" s="337" t="s">
        <v>837</v>
      </c>
      <c r="C11" s="269" t="s">
        <v>1876</v>
      </c>
      <c r="D11" s="337" t="s">
        <v>748</v>
      </c>
      <c r="E11" s="295">
        <v>127.7</v>
      </c>
      <c r="F11" s="337" t="s">
        <v>1194</v>
      </c>
      <c r="G11" s="347" t="s">
        <v>1195</v>
      </c>
      <c r="H11" s="269" t="s">
        <v>1196</v>
      </c>
      <c r="I11" s="268">
        <v>3300</v>
      </c>
      <c r="J11" s="268">
        <v>2021.86</v>
      </c>
      <c r="K11" s="339">
        <v>0</v>
      </c>
      <c r="L11" s="339" t="s">
        <v>744</v>
      </c>
    </row>
    <row r="12" spans="1:12" s="345" customFormat="1" ht="77.25" customHeight="1">
      <c r="A12" s="337">
        <v>8</v>
      </c>
      <c r="B12" s="337" t="s">
        <v>1843</v>
      </c>
      <c r="C12" s="269" t="s">
        <v>1877</v>
      </c>
      <c r="D12" s="337" t="s">
        <v>748</v>
      </c>
      <c r="E12" s="295" t="s">
        <v>695</v>
      </c>
      <c r="F12" s="337" t="s">
        <v>346</v>
      </c>
      <c r="G12" s="347" t="s">
        <v>987</v>
      </c>
      <c r="H12" s="337" t="s">
        <v>695</v>
      </c>
      <c r="I12" s="268">
        <v>45.368000000000002</v>
      </c>
      <c r="J12" s="339"/>
      <c r="K12" s="339">
        <v>0</v>
      </c>
      <c r="L12" s="339" t="s">
        <v>744</v>
      </c>
    </row>
    <row r="13" spans="1:12" s="345" customFormat="1" ht="77.25" customHeight="1">
      <c r="A13" s="337">
        <v>9</v>
      </c>
      <c r="B13" s="337" t="s">
        <v>1843</v>
      </c>
      <c r="C13" s="269" t="s">
        <v>1878</v>
      </c>
      <c r="D13" s="337" t="s">
        <v>748</v>
      </c>
      <c r="E13" s="295">
        <v>168.2</v>
      </c>
      <c r="F13" s="337" t="s">
        <v>1841</v>
      </c>
      <c r="G13" s="347" t="s">
        <v>987</v>
      </c>
      <c r="H13" s="337" t="s">
        <v>695</v>
      </c>
      <c r="I13" s="268">
        <v>1041.117</v>
      </c>
      <c r="J13" s="339">
        <v>629.4</v>
      </c>
      <c r="K13" s="339">
        <v>0</v>
      </c>
      <c r="L13" s="339" t="s">
        <v>744</v>
      </c>
    </row>
    <row r="14" spans="1:12" s="345" customFormat="1" ht="77.25" customHeight="1">
      <c r="A14" s="337">
        <v>10</v>
      </c>
      <c r="B14" s="337" t="s">
        <v>1461</v>
      </c>
      <c r="C14" s="269" t="s">
        <v>1959</v>
      </c>
      <c r="D14" s="337" t="s">
        <v>748</v>
      </c>
      <c r="E14" s="296">
        <v>943.7</v>
      </c>
      <c r="F14" s="284" t="s">
        <v>1197</v>
      </c>
      <c r="G14" s="347" t="s">
        <v>1198</v>
      </c>
      <c r="H14" s="337" t="s">
        <v>1199</v>
      </c>
      <c r="I14" s="268">
        <v>1205.6780000000001</v>
      </c>
      <c r="J14" s="348">
        <v>7996.1022199999998</v>
      </c>
      <c r="K14" s="339">
        <v>0</v>
      </c>
      <c r="L14" s="339" t="s">
        <v>744</v>
      </c>
    </row>
    <row r="15" spans="1:12" s="345" customFormat="1" ht="77.25" customHeight="1">
      <c r="A15" s="337">
        <v>11</v>
      </c>
      <c r="B15" s="337" t="s">
        <v>1844</v>
      </c>
      <c r="C15" s="269" t="s">
        <v>1960</v>
      </c>
      <c r="D15" s="337" t="s">
        <v>748</v>
      </c>
      <c r="E15" s="295">
        <v>54.3</v>
      </c>
      <c r="F15" s="284" t="s">
        <v>1200</v>
      </c>
      <c r="G15" s="347" t="s">
        <v>1201</v>
      </c>
      <c r="H15" s="278" t="s">
        <v>1202</v>
      </c>
      <c r="I15" s="346">
        <v>271.99099999999999</v>
      </c>
      <c r="J15" s="348">
        <v>331.99563000000001</v>
      </c>
      <c r="K15" s="339">
        <v>0</v>
      </c>
      <c r="L15" s="339" t="s">
        <v>744</v>
      </c>
    </row>
    <row r="16" spans="1:12" s="345" customFormat="1" ht="77.25" customHeight="1">
      <c r="A16" s="337">
        <v>12</v>
      </c>
      <c r="B16" s="337" t="s">
        <v>834</v>
      </c>
      <c r="C16" s="269" t="s">
        <v>1961</v>
      </c>
      <c r="D16" s="337" t="s">
        <v>748</v>
      </c>
      <c r="E16" s="295">
        <v>33</v>
      </c>
      <c r="F16" s="284" t="s">
        <v>986</v>
      </c>
      <c r="G16" s="349" t="s">
        <v>1203</v>
      </c>
      <c r="H16" s="337" t="s">
        <v>1204</v>
      </c>
      <c r="I16" s="346">
        <v>848.1</v>
      </c>
      <c r="J16" s="268">
        <v>519.32000000000005</v>
      </c>
      <c r="K16" s="339">
        <v>0</v>
      </c>
      <c r="L16" s="339" t="s">
        <v>744</v>
      </c>
    </row>
    <row r="17" spans="1:12" s="345" customFormat="1" ht="77.25" customHeight="1">
      <c r="A17" s="337">
        <v>13</v>
      </c>
      <c r="B17" s="337" t="s">
        <v>1845</v>
      </c>
      <c r="C17" s="269" t="s">
        <v>1962</v>
      </c>
      <c r="D17" s="337" t="s">
        <v>748</v>
      </c>
      <c r="E17" s="295">
        <v>424.6</v>
      </c>
      <c r="F17" s="269" t="s">
        <v>1205</v>
      </c>
      <c r="G17" s="344" t="s">
        <v>1206</v>
      </c>
      <c r="H17" s="337" t="s">
        <v>1207</v>
      </c>
      <c r="I17" s="270">
        <v>1556.491</v>
      </c>
      <c r="J17" s="348"/>
      <c r="K17" s="339">
        <v>0</v>
      </c>
      <c r="L17" s="339" t="s">
        <v>744</v>
      </c>
    </row>
    <row r="18" spans="1:12" s="345" customFormat="1" ht="184.5" customHeight="1">
      <c r="A18" s="337">
        <v>14</v>
      </c>
      <c r="B18" s="337" t="s">
        <v>1846</v>
      </c>
      <c r="C18" s="337" t="s">
        <v>1951</v>
      </c>
      <c r="D18" s="337" t="s">
        <v>748</v>
      </c>
      <c r="E18" s="295">
        <v>163.30000000000001</v>
      </c>
      <c r="F18" s="350" t="s">
        <v>1332</v>
      </c>
      <c r="G18" s="347" t="s">
        <v>1333</v>
      </c>
      <c r="H18" s="294" t="s">
        <v>1334</v>
      </c>
      <c r="I18" s="270">
        <v>1378.07</v>
      </c>
      <c r="J18" s="346">
        <v>860.18</v>
      </c>
      <c r="K18" s="339">
        <v>0</v>
      </c>
      <c r="L18" s="339" t="s">
        <v>744</v>
      </c>
    </row>
    <row r="19" spans="1:12" s="345" customFormat="1" ht="77.25" customHeight="1">
      <c r="A19" s="337">
        <v>15</v>
      </c>
      <c r="B19" s="337" t="s">
        <v>837</v>
      </c>
      <c r="C19" s="269" t="s">
        <v>1952</v>
      </c>
      <c r="D19" s="337" t="s">
        <v>748</v>
      </c>
      <c r="E19" s="295">
        <v>215.8</v>
      </c>
      <c r="F19" s="284" t="s">
        <v>1208</v>
      </c>
      <c r="G19" s="351" t="s">
        <v>1209</v>
      </c>
      <c r="H19" s="337" t="s">
        <v>1210</v>
      </c>
      <c r="I19" s="268">
        <v>705.33</v>
      </c>
      <c r="J19" s="348">
        <v>3511.6702399999999</v>
      </c>
      <c r="K19" s="339">
        <v>0</v>
      </c>
      <c r="L19" s="339" t="s">
        <v>744</v>
      </c>
    </row>
    <row r="20" spans="1:12" ht="77.25" customHeight="1">
      <c r="A20" s="337">
        <v>16</v>
      </c>
      <c r="B20" s="337" t="s">
        <v>1847</v>
      </c>
      <c r="C20" s="269" t="s">
        <v>1963</v>
      </c>
      <c r="D20" s="337" t="s">
        <v>748</v>
      </c>
      <c r="E20" s="295">
        <v>353.7</v>
      </c>
      <c r="F20" s="352" t="s">
        <v>1211</v>
      </c>
      <c r="G20" s="347" t="s">
        <v>1212</v>
      </c>
      <c r="H20" s="337" t="s">
        <v>1213</v>
      </c>
      <c r="I20" s="268">
        <v>6.3929999999999998</v>
      </c>
      <c r="J20" s="353">
        <v>9868.4988099999991</v>
      </c>
      <c r="K20" s="339">
        <v>0</v>
      </c>
      <c r="L20" s="339" t="s">
        <v>744</v>
      </c>
    </row>
    <row r="21" spans="1:12" ht="77.25" customHeight="1">
      <c r="A21" s="337">
        <v>17</v>
      </c>
      <c r="B21" s="337" t="s">
        <v>1843</v>
      </c>
      <c r="C21" s="269" t="s">
        <v>1968</v>
      </c>
      <c r="D21" s="337" t="s">
        <v>748</v>
      </c>
      <c r="E21" s="295">
        <v>1571.1</v>
      </c>
      <c r="F21" s="354" t="s">
        <v>1214</v>
      </c>
      <c r="G21" s="347" t="s">
        <v>1215</v>
      </c>
      <c r="H21" s="337" t="s">
        <v>1216</v>
      </c>
      <c r="I21" s="268">
        <v>3433.32</v>
      </c>
      <c r="J21" s="348">
        <v>8275.7535399999997</v>
      </c>
      <c r="K21" s="339">
        <v>0</v>
      </c>
      <c r="L21" s="339" t="s">
        <v>744</v>
      </c>
    </row>
    <row r="22" spans="1:12" ht="77.25" customHeight="1">
      <c r="A22" s="337">
        <v>18</v>
      </c>
      <c r="B22" s="337" t="s">
        <v>834</v>
      </c>
      <c r="C22" s="269" t="s">
        <v>1969</v>
      </c>
      <c r="D22" s="337" t="s">
        <v>748</v>
      </c>
      <c r="E22" s="295">
        <v>33</v>
      </c>
      <c r="F22" s="355" t="s">
        <v>1217</v>
      </c>
      <c r="G22" s="356" t="s">
        <v>1218</v>
      </c>
      <c r="H22" s="337" t="s">
        <v>1219</v>
      </c>
      <c r="I22" s="268">
        <v>834.9</v>
      </c>
      <c r="J22" s="353">
        <v>519.31736999999998</v>
      </c>
      <c r="K22" s="339">
        <v>0</v>
      </c>
      <c r="L22" s="339" t="s">
        <v>744</v>
      </c>
    </row>
    <row r="23" spans="1:12" ht="77.25" customHeight="1">
      <c r="A23" s="337">
        <v>19</v>
      </c>
      <c r="B23" s="337" t="s">
        <v>482</v>
      </c>
      <c r="C23" s="269" t="s">
        <v>1970</v>
      </c>
      <c r="D23" s="337" t="s">
        <v>748</v>
      </c>
      <c r="E23" s="295">
        <v>33</v>
      </c>
      <c r="F23" s="357" t="s">
        <v>836</v>
      </c>
      <c r="G23" s="356" t="s">
        <v>1218</v>
      </c>
      <c r="H23" s="337" t="s">
        <v>1219</v>
      </c>
      <c r="I23" s="346">
        <v>907.6</v>
      </c>
      <c r="J23" s="268">
        <v>519.32000000000005</v>
      </c>
      <c r="K23" s="339">
        <v>0</v>
      </c>
      <c r="L23" s="339" t="s">
        <v>744</v>
      </c>
    </row>
    <row r="24" spans="1:12" ht="77.25" customHeight="1">
      <c r="A24" s="337">
        <v>20</v>
      </c>
      <c r="B24" s="337" t="s">
        <v>834</v>
      </c>
      <c r="C24" s="269" t="s">
        <v>1971</v>
      </c>
      <c r="D24" s="337" t="s">
        <v>748</v>
      </c>
      <c r="E24" s="295">
        <v>33</v>
      </c>
      <c r="F24" s="269" t="s">
        <v>835</v>
      </c>
      <c r="G24" s="356" t="s">
        <v>1218</v>
      </c>
      <c r="H24" s="337" t="s">
        <v>1219</v>
      </c>
      <c r="I24" s="268">
        <v>907.6</v>
      </c>
      <c r="J24" s="268">
        <v>519.32000000000005</v>
      </c>
      <c r="K24" s="339">
        <v>0</v>
      </c>
      <c r="L24" s="339" t="s">
        <v>744</v>
      </c>
    </row>
    <row r="25" spans="1:12" ht="77.25" customHeight="1">
      <c r="A25" s="337">
        <v>21</v>
      </c>
      <c r="B25" s="337" t="s">
        <v>834</v>
      </c>
      <c r="C25" s="269" t="s">
        <v>1972</v>
      </c>
      <c r="D25" s="337" t="s">
        <v>748</v>
      </c>
      <c r="E25" s="295">
        <v>33</v>
      </c>
      <c r="F25" s="337" t="s">
        <v>836</v>
      </c>
      <c r="G25" s="358" t="s">
        <v>1218</v>
      </c>
      <c r="H25" s="294" t="s">
        <v>1219</v>
      </c>
      <c r="I25" s="268">
        <v>907.6</v>
      </c>
      <c r="J25" s="268">
        <v>519.32000000000005</v>
      </c>
      <c r="K25" s="339">
        <v>0</v>
      </c>
      <c r="L25" s="339" t="s">
        <v>744</v>
      </c>
    </row>
    <row r="26" spans="1:12" ht="77.25" customHeight="1">
      <c r="A26" s="337">
        <v>22</v>
      </c>
      <c r="B26" s="337" t="s">
        <v>1953</v>
      </c>
      <c r="C26" s="269" t="s">
        <v>995</v>
      </c>
      <c r="D26" s="337" t="s">
        <v>748</v>
      </c>
      <c r="E26" s="295">
        <v>225</v>
      </c>
      <c r="F26" s="337" t="s">
        <v>346</v>
      </c>
      <c r="G26" s="269" t="s">
        <v>285</v>
      </c>
      <c r="H26" s="337" t="s">
        <v>695</v>
      </c>
      <c r="I26" s="268">
        <v>374.435</v>
      </c>
      <c r="J26" s="348"/>
      <c r="K26" s="339">
        <v>0</v>
      </c>
      <c r="L26" s="339" t="s">
        <v>744</v>
      </c>
    </row>
    <row r="27" spans="1:12" ht="77.25" customHeight="1">
      <c r="A27" s="337">
        <v>23</v>
      </c>
      <c r="B27" s="337" t="s">
        <v>834</v>
      </c>
      <c r="C27" s="359" t="s">
        <v>1973</v>
      </c>
      <c r="D27" s="337" t="s">
        <v>748</v>
      </c>
      <c r="E27" s="295">
        <v>43.2</v>
      </c>
      <c r="F27" s="360" t="s">
        <v>1220</v>
      </c>
      <c r="G27" s="361" t="s">
        <v>1221</v>
      </c>
      <c r="H27" s="362" t="s">
        <v>1222</v>
      </c>
      <c r="I27" s="268">
        <v>1117.5840000000001</v>
      </c>
      <c r="J27" s="268">
        <v>1514.84</v>
      </c>
      <c r="K27" s="339">
        <v>0</v>
      </c>
      <c r="L27" s="339" t="s">
        <v>744</v>
      </c>
    </row>
    <row r="28" spans="1:12" ht="77.25" customHeight="1">
      <c r="A28" s="337">
        <v>24</v>
      </c>
      <c r="B28" s="337" t="s">
        <v>834</v>
      </c>
      <c r="C28" s="269" t="s">
        <v>1974</v>
      </c>
      <c r="D28" s="337" t="s">
        <v>748</v>
      </c>
      <c r="E28" s="295">
        <v>33</v>
      </c>
      <c r="F28" s="294" t="s">
        <v>985</v>
      </c>
      <c r="G28" s="347" t="s">
        <v>1223</v>
      </c>
      <c r="H28" s="337" t="s">
        <v>259</v>
      </c>
      <c r="I28" s="268">
        <v>915.99300000000005</v>
      </c>
      <c r="J28" s="346">
        <v>519.32000000000005</v>
      </c>
      <c r="K28" s="339">
        <v>0</v>
      </c>
      <c r="L28" s="339" t="s">
        <v>744</v>
      </c>
    </row>
    <row r="29" spans="1:12" ht="96" customHeight="1">
      <c r="A29" s="337">
        <v>25</v>
      </c>
      <c r="B29" s="337" t="s">
        <v>1964</v>
      </c>
      <c r="C29" s="269" t="s">
        <v>1975</v>
      </c>
      <c r="D29" s="337" t="s">
        <v>748</v>
      </c>
      <c r="E29" s="296">
        <v>1191</v>
      </c>
      <c r="F29" s="337" t="s">
        <v>996</v>
      </c>
      <c r="G29" s="351" t="s">
        <v>1144</v>
      </c>
      <c r="H29" s="337" t="s">
        <v>1145</v>
      </c>
      <c r="I29" s="346">
        <v>6413.82</v>
      </c>
      <c r="J29" s="346">
        <v>6413.82</v>
      </c>
      <c r="K29" s="339">
        <v>0</v>
      </c>
      <c r="L29" s="339" t="s">
        <v>1474</v>
      </c>
    </row>
    <row r="30" spans="1:12" ht="96" customHeight="1">
      <c r="A30" s="337">
        <v>26</v>
      </c>
      <c r="B30" s="337" t="s">
        <v>1966</v>
      </c>
      <c r="C30" s="269" t="s">
        <v>1976</v>
      </c>
      <c r="D30" s="337" t="s">
        <v>748</v>
      </c>
      <c r="E30" s="296" t="s">
        <v>997</v>
      </c>
      <c r="F30" s="337" t="s">
        <v>998</v>
      </c>
      <c r="G30" s="347" t="s">
        <v>1144</v>
      </c>
      <c r="H30" s="362" t="s">
        <v>1145</v>
      </c>
      <c r="I30" s="346">
        <v>3674.32</v>
      </c>
      <c r="J30" s="346">
        <v>3674.32</v>
      </c>
      <c r="K30" s="339">
        <v>0</v>
      </c>
      <c r="L30" s="339" t="s">
        <v>1474</v>
      </c>
    </row>
    <row r="31" spans="1:12" ht="96" customHeight="1">
      <c r="A31" s="337">
        <v>27</v>
      </c>
      <c r="B31" s="337" t="s">
        <v>1965</v>
      </c>
      <c r="C31" s="269" t="s">
        <v>1977</v>
      </c>
      <c r="D31" s="337" t="s">
        <v>748</v>
      </c>
      <c r="E31" s="296">
        <v>1712.2</v>
      </c>
      <c r="F31" s="337" t="s">
        <v>999</v>
      </c>
      <c r="G31" s="347" t="s">
        <v>1144</v>
      </c>
      <c r="H31" s="363" t="s">
        <v>1145</v>
      </c>
      <c r="I31" s="346">
        <v>11036.004999999999</v>
      </c>
      <c r="J31" s="346">
        <v>11036.01</v>
      </c>
      <c r="K31" s="339">
        <v>0</v>
      </c>
      <c r="L31" s="339" t="s">
        <v>1474</v>
      </c>
    </row>
    <row r="32" spans="1:12" ht="96" customHeight="1">
      <c r="A32" s="337">
        <v>28</v>
      </c>
      <c r="B32" s="337" t="s">
        <v>1967</v>
      </c>
      <c r="C32" s="269" t="s">
        <v>1978</v>
      </c>
      <c r="D32" s="337" t="s">
        <v>748</v>
      </c>
      <c r="E32" s="296">
        <v>1544.6</v>
      </c>
      <c r="F32" s="337" t="s">
        <v>1000</v>
      </c>
      <c r="G32" s="347" t="s">
        <v>1144</v>
      </c>
      <c r="H32" s="362" t="s">
        <v>1145</v>
      </c>
      <c r="I32" s="346">
        <v>9858.9346600000008</v>
      </c>
      <c r="J32" s="346">
        <v>9858.93</v>
      </c>
      <c r="K32" s="339">
        <v>0</v>
      </c>
      <c r="L32" s="339" t="s">
        <v>1474</v>
      </c>
    </row>
    <row r="33" spans="1:12" ht="77.25" customHeight="1">
      <c r="A33" s="337">
        <v>29</v>
      </c>
      <c r="B33" s="337" t="s">
        <v>1843</v>
      </c>
      <c r="C33" s="269" t="s">
        <v>1979</v>
      </c>
      <c r="D33" s="337" t="s">
        <v>748</v>
      </c>
      <c r="E33" s="296">
        <v>7</v>
      </c>
      <c r="F33" s="337" t="s">
        <v>1001</v>
      </c>
      <c r="G33" s="351" t="s">
        <v>1146</v>
      </c>
      <c r="H33" s="337" t="s">
        <v>1147</v>
      </c>
      <c r="I33" s="268">
        <v>36.872430000000001</v>
      </c>
      <c r="J33" s="346">
        <v>36.869999999999997</v>
      </c>
      <c r="K33" s="339">
        <v>0</v>
      </c>
      <c r="L33" s="339" t="s">
        <v>744</v>
      </c>
    </row>
    <row r="34" spans="1:12" ht="77.25" customHeight="1">
      <c r="A34" s="337">
        <v>30</v>
      </c>
      <c r="B34" s="337" t="s">
        <v>837</v>
      </c>
      <c r="C34" s="269" t="s">
        <v>1980</v>
      </c>
      <c r="D34" s="337" t="s">
        <v>748</v>
      </c>
      <c r="E34" s="296">
        <v>33</v>
      </c>
      <c r="F34" s="337" t="s">
        <v>838</v>
      </c>
      <c r="G34" s="347" t="s">
        <v>1148</v>
      </c>
      <c r="H34" s="362" t="s">
        <v>1149</v>
      </c>
      <c r="I34" s="346">
        <v>1162</v>
      </c>
      <c r="J34" s="346">
        <v>864.57</v>
      </c>
      <c r="K34" s="339">
        <v>0</v>
      </c>
      <c r="L34" s="339" t="s">
        <v>744</v>
      </c>
    </row>
    <row r="35" spans="1:12" ht="77.25" customHeight="1">
      <c r="A35" s="337">
        <v>31</v>
      </c>
      <c r="B35" s="337" t="s">
        <v>837</v>
      </c>
      <c r="C35" s="269" t="s">
        <v>1981</v>
      </c>
      <c r="D35" s="337" t="s">
        <v>748</v>
      </c>
      <c r="E35" s="296">
        <v>33</v>
      </c>
      <c r="F35" s="337" t="s">
        <v>1002</v>
      </c>
      <c r="G35" s="347" t="s">
        <v>1148</v>
      </c>
      <c r="H35" s="337" t="s">
        <v>1150</v>
      </c>
      <c r="I35" s="346">
        <v>1162</v>
      </c>
      <c r="J35" s="346">
        <v>864.57</v>
      </c>
      <c r="K35" s="339">
        <v>0</v>
      </c>
      <c r="L35" s="339" t="s">
        <v>744</v>
      </c>
    </row>
    <row r="36" spans="1:12" ht="77.25" customHeight="1">
      <c r="A36" s="337">
        <v>32</v>
      </c>
      <c r="B36" s="337" t="s">
        <v>837</v>
      </c>
      <c r="C36" s="296" t="s">
        <v>1982</v>
      </c>
      <c r="D36" s="337" t="s">
        <v>748</v>
      </c>
      <c r="E36" s="296">
        <v>39.700000000000003</v>
      </c>
      <c r="F36" s="337" t="s">
        <v>1336</v>
      </c>
      <c r="G36" s="347" t="s">
        <v>1337</v>
      </c>
      <c r="H36" s="365" t="s">
        <v>1338</v>
      </c>
      <c r="I36" s="366">
        <v>418.16248000000002</v>
      </c>
      <c r="J36" s="346">
        <v>418.16248000000002</v>
      </c>
      <c r="K36" s="339">
        <v>0</v>
      </c>
      <c r="L36" s="339" t="s">
        <v>744</v>
      </c>
    </row>
    <row r="37" spans="1:12" ht="77.25" customHeight="1">
      <c r="A37" s="337">
        <v>33</v>
      </c>
      <c r="B37" s="337" t="s">
        <v>1843</v>
      </c>
      <c r="C37" s="296" t="s">
        <v>1983</v>
      </c>
      <c r="D37" s="337" t="s">
        <v>748</v>
      </c>
      <c r="E37" s="296">
        <v>502.1</v>
      </c>
      <c r="F37" s="337" t="s">
        <v>1339</v>
      </c>
      <c r="G37" s="347" t="s">
        <v>1340</v>
      </c>
      <c r="H37" s="337" t="s">
        <v>1341</v>
      </c>
      <c r="I37" s="346">
        <v>3278.2510699999998</v>
      </c>
      <c r="J37" s="346">
        <v>3278.2510699999998</v>
      </c>
      <c r="K37" s="339">
        <v>0</v>
      </c>
      <c r="L37" s="339" t="s">
        <v>744</v>
      </c>
    </row>
    <row r="38" spans="1:12" ht="77.25" customHeight="1">
      <c r="A38" s="337">
        <v>34</v>
      </c>
      <c r="B38" s="337" t="s">
        <v>1843</v>
      </c>
      <c r="C38" s="296" t="s">
        <v>1984</v>
      </c>
      <c r="D38" s="337" t="s">
        <v>748</v>
      </c>
      <c r="E38" s="296">
        <v>1193.5999999999999</v>
      </c>
      <c r="F38" s="337" t="s">
        <v>1342</v>
      </c>
      <c r="G38" s="347" t="s">
        <v>1340</v>
      </c>
      <c r="H38" s="337" t="s">
        <v>1341</v>
      </c>
      <c r="I38" s="346">
        <v>7918.3304600000001</v>
      </c>
      <c r="J38" s="346">
        <v>7918.3304600000001</v>
      </c>
      <c r="K38" s="339">
        <v>0</v>
      </c>
      <c r="L38" s="339" t="s">
        <v>744</v>
      </c>
    </row>
    <row r="39" spans="1:12" ht="77.25" customHeight="1">
      <c r="A39" s="337">
        <v>35</v>
      </c>
      <c r="B39" s="337" t="s">
        <v>1954</v>
      </c>
      <c r="C39" s="269" t="s">
        <v>1985</v>
      </c>
      <c r="D39" s="337" t="s">
        <v>748</v>
      </c>
      <c r="E39" s="296">
        <v>27.5</v>
      </c>
      <c r="F39" s="337" t="s">
        <v>1475</v>
      </c>
      <c r="G39" s="347" t="s">
        <v>1476</v>
      </c>
      <c r="H39" s="365" t="s">
        <v>1477</v>
      </c>
      <c r="I39" s="268">
        <v>147.05000000000001</v>
      </c>
      <c r="J39" s="346">
        <v>146.33000000000001</v>
      </c>
      <c r="K39" s="339">
        <v>0</v>
      </c>
      <c r="L39" s="339" t="s">
        <v>744</v>
      </c>
    </row>
    <row r="40" spans="1:12" ht="77.25" customHeight="1">
      <c r="A40" s="337">
        <v>36</v>
      </c>
      <c r="B40" s="337" t="s">
        <v>1843</v>
      </c>
      <c r="C40" s="269" t="s">
        <v>1986</v>
      </c>
      <c r="D40" s="337" t="s">
        <v>748</v>
      </c>
      <c r="E40" s="296">
        <v>147.80000000000001</v>
      </c>
      <c r="F40" s="337" t="s">
        <v>1478</v>
      </c>
      <c r="G40" s="347" t="s">
        <v>1479</v>
      </c>
      <c r="H40" s="337" t="s">
        <v>1480</v>
      </c>
      <c r="I40" s="268">
        <v>139.6</v>
      </c>
      <c r="J40" s="346">
        <v>1217.05</v>
      </c>
      <c r="K40" s="339">
        <v>0</v>
      </c>
      <c r="L40" s="339" t="s">
        <v>744</v>
      </c>
    </row>
    <row r="41" spans="1:12" ht="77.25" customHeight="1">
      <c r="A41" s="337">
        <v>37</v>
      </c>
      <c r="B41" s="337" t="s">
        <v>1843</v>
      </c>
      <c r="C41" s="269" t="s">
        <v>1987</v>
      </c>
      <c r="D41" s="337" t="s">
        <v>748</v>
      </c>
      <c r="E41" s="296">
        <v>75.5</v>
      </c>
      <c r="F41" s="337" t="s">
        <v>1481</v>
      </c>
      <c r="G41" s="347" t="s">
        <v>1479</v>
      </c>
      <c r="H41" s="337" t="s">
        <v>1480</v>
      </c>
      <c r="I41" s="268">
        <v>116.6</v>
      </c>
      <c r="J41" s="346">
        <v>1309.1400000000001</v>
      </c>
      <c r="K41" s="339">
        <v>0</v>
      </c>
      <c r="L41" s="339" t="s">
        <v>744</v>
      </c>
    </row>
    <row r="42" spans="1:12" ht="77.25" customHeight="1">
      <c r="A42" s="337">
        <v>38</v>
      </c>
      <c r="B42" s="337" t="s">
        <v>1843</v>
      </c>
      <c r="C42" s="269" t="s">
        <v>1988</v>
      </c>
      <c r="D42" s="337" t="s">
        <v>748</v>
      </c>
      <c r="E42" s="296">
        <v>19.8</v>
      </c>
      <c r="F42" s="337" t="s">
        <v>1482</v>
      </c>
      <c r="G42" s="347" t="s">
        <v>1479</v>
      </c>
      <c r="H42" s="337" t="s">
        <v>1480</v>
      </c>
      <c r="I42" s="268">
        <v>266.10000000000002</v>
      </c>
      <c r="J42" s="346">
        <v>348.95</v>
      </c>
      <c r="K42" s="339">
        <v>0</v>
      </c>
      <c r="L42" s="339" t="s">
        <v>744</v>
      </c>
    </row>
    <row r="43" spans="1:12" ht="77.25" customHeight="1">
      <c r="A43" s="337">
        <v>39</v>
      </c>
      <c r="B43" s="337" t="s">
        <v>1955</v>
      </c>
      <c r="C43" s="367" t="s">
        <v>1989</v>
      </c>
      <c r="D43" s="337" t="s">
        <v>752</v>
      </c>
      <c r="E43" s="296">
        <v>130</v>
      </c>
      <c r="F43" s="337" t="s">
        <v>1484</v>
      </c>
      <c r="G43" s="347" t="s">
        <v>1485</v>
      </c>
      <c r="H43" s="337" t="s">
        <v>1393</v>
      </c>
      <c r="I43" s="364">
        <v>1250.67</v>
      </c>
      <c r="J43" s="346">
        <v>1662.44</v>
      </c>
      <c r="K43" s="339">
        <v>0</v>
      </c>
      <c r="L43" s="339" t="s">
        <v>744</v>
      </c>
    </row>
    <row r="44" spans="1:12" ht="77.25" customHeight="1">
      <c r="A44" s="337">
        <v>40</v>
      </c>
      <c r="B44" s="337" t="s">
        <v>1955</v>
      </c>
      <c r="C44" s="367" t="s">
        <v>1990</v>
      </c>
      <c r="D44" s="337" t="s">
        <v>748</v>
      </c>
      <c r="E44" s="296">
        <v>106</v>
      </c>
      <c r="F44" s="337" t="s">
        <v>1486</v>
      </c>
      <c r="G44" s="347" t="s">
        <v>1485</v>
      </c>
      <c r="H44" s="337" t="s">
        <v>1393</v>
      </c>
      <c r="I44" s="364">
        <v>9044.9599999999991</v>
      </c>
      <c r="J44" s="346">
        <v>1355.53</v>
      </c>
      <c r="K44" s="339">
        <v>0</v>
      </c>
      <c r="L44" s="339" t="s">
        <v>744</v>
      </c>
    </row>
    <row r="45" spans="1:12" ht="77.25" customHeight="1">
      <c r="A45" s="337">
        <v>41</v>
      </c>
      <c r="B45" s="337" t="s">
        <v>1955</v>
      </c>
      <c r="C45" s="367" t="s">
        <v>1991</v>
      </c>
      <c r="D45" s="337" t="s">
        <v>1487</v>
      </c>
      <c r="E45" s="296">
        <v>160</v>
      </c>
      <c r="F45" s="337" t="s">
        <v>1488</v>
      </c>
      <c r="G45" s="347" t="s">
        <v>1485</v>
      </c>
      <c r="H45" s="337" t="s">
        <v>1393</v>
      </c>
      <c r="I45" s="364">
        <v>1664</v>
      </c>
      <c r="J45" s="346">
        <v>2046.08</v>
      </c>
      <c r="K45" s="339">
        <v>0</v>
      </c>
      <c r="L45" s="339" t="s">
        <v>744</v>
      </c>
    </row>
    <row r="46" spans="1:12" ht="77.25" customHeight="1">
      <c r="A46" s="337">
        <v>42</v>
      </c>
      <c r="B46" s="337" t="s">
        <v>1956</v>
      </c>
      <c r="C46" s="269" t="s">
        <v>1992</v>
      </c>
      <c r="D46" s="337" t="s">
        <v>748</v>
      </c>
      <c r="E46" s="296">
        <v>35.1</v>
      </c>
      <c r="F46" s="269" t="s">
        <v>1325</v>
      </c>
      <c r="G46" s="368" t="s">
        <v>1326</v>
      </c>
      <c r="H46" s="337" t="s">
        <v>1438</v>
      </c>
      <c r="I46" s="268">
        <v>1326.6666600000001</v>
      </c>
      <c r="J46" s="268">
        <v>537.70000000000005</v>
      </c>
      <c r="K46" s="339">
        <v>0</v>
      </c>
      <c r="L46" s="339" t="s">
        <v>744</v>
      </c>
    </row>
    <row r="47" spans="1:12" ht="77.25" customHeight="1">
      <c r="A47" s="337">
        <v>43</v>
      </c>
      <c r="B47" s="337" t="s">
        <v>1956</v>
      </c>
      <c r="C47" s="269" t="s">
        <v>1327</v>
      </c>
      <c r="D47" s="337" t="s">
        <v>748</v>
      </c>
      <c r="E47" s="296">
        <v>34.9</v>
      </c>
      <c r="F47" s="269" t="s">
        <v>1328</v>
      </c>
      <c r="G47" s="368" t="s">
        <v>1329</v>
      </c>
      <c r="H47" s="337" t="s">
        <v>1438</v>
      </c>
      <c r="I47" s="268">
        <v>1326.6666700000001</v>
      </c>
      <c r="J47" s="268">
        <v>534.64</v>
      </c>
      <c r="K47" s="339">
        <v>0</v>
      </c>
      <c r="L47" s="339" t="s">
        <v>744</v>
      </c>
    </row>
    <row r="48" spans="1:12" ht="77.25" customHeight="1">
      <c r="A48" s="337">
        <v>44</v>
      </c>
      <c r="B48" s="337" t="s">
        <v>1956</v>
      </c>
      <c r="C48" s="269" t="s">
        <v>1330</v>
      </c>
      <c r="D48" s="337" t="s">
        <v>748</v>
      </c>
      <c r="E48" s="296">
        <v>34.700000000000003</v>
      </c>
      <c r="F48" s="269" t="s">
        <v>1331</v>
      </c>
      <c r="G48" s="368" t="s">
        <v>1326</v>
      </c>
      <c r="H48" s="337" t="s">
        <v>1438</v>
      </c>
      <c r="I48" s="268">
        <v>1326.6666700000001</v>
      </c>
      <c r="J48" s="268">
        <v>531.57000000000005</v>
      </c>
      <c r="K48" s="339">
        <v>0</v>
      </c>
      <c r="L48" s="339" t="s">
        <v>744</v>
      </c>
    </row>
    <row r="49" spans="1:12" ht="77.25" customHeight="1">
      <c r="A49" s="337">
        <v>45</v>
      </c>
      <c r="B49" s="337" t="s">
        <v>1850</v>
      </c>
      <c r="C49" s="269" t="s">
        <v>1993</v>
      </c>
      <c r="D49" s="337" t="s">
        <v>748</v>
      </c>
      <c r="E49" s="296">
        <v>80.8</v>
      </c>
      <c r="F49" s="369" t="s">
        <v>1489</v>
      </c>
      <c r="G49" s="347" t="s">
        <v>1490</v>
      </c>
      <c r="H49" s="337" t="s">
        <v>1491</v>
      </c>
      <c r="I49" s="268">
        <v>414.51</v>
      </c>
      <c r="J49" s="346">
        <v>1758.41</v>
      </c>
      <c r="K49" s="339">
        <v>0</v>
      </c>
      <c r="L49" s="339" t="s">
        <v>744</v>
      </c>
    </row>
    <row r="50" spans="1:12" ht="77.25" customHeight="1">
      <c r="A50" s="337">
        <v>46</v>
      </c>
      <c r="B50" s="337" t="s">
        <v>1956</v>
      </c>
      <c r="C50" s="269" t="s">
        <v>1994</v>
      </c>
      <c r="D50" s="337" t="s">
        <v>748</v>
      </c>
      <c r="E50" s="296">
        <v>34.700000000000003</v>
      </c>
      <c r="F50" s="269" t="s">
        <v>1473</v>
      </c>
      <c r="G50" s="368" t="s">
        <v>1469</v>
      </c>
      <c r="H50" s="337" t="s">
        <v>1492</v>
      </c>
      <c r="I50" s="268">
        <v>1515.35</v>
      </c>
      <c r="J50" s="268">
        <v>922.78</v>
      </c>
      <c r="K50" s="339">
        <v>0</v>
      </c>
      <c r="L50" s="339" t="s">
        <v>744</v>
      </c>
    </row>
    <row r="51" spans="1:12" ht="77.25" customHeight="1">
      <c r="A51" s="337">
        <v>47</v>
      </c>
      <c r="B51" s="337" t="s">
        <v>1956</v>
      </c>
      <c r="C51" s="269" t="s">
        <v>1995</v>
      </c>
      <c r="D51" s="337" t="s">
        <v>748</v>
      </c>
      <c r="E51" s="296">
        <v>34.700000000000003</v>
      </c>
      <c r="F51" s="269" t="s">
        <v>1472</v>
      </c>
      <c r="G51" s="368" t="s">
        <v>1469</v>
      </c>
      <c r="H51" s="337" t="s">
        <v>1492</v>
      </c>
      <c r="I51" s="268">
        <v>1515.35</v>
      </c>
      <c r="J51" s="268">
        <v>922.78</v>
      </c>
      <c r="K51" s="339">
        <v>0</v>
      </c>
      <c r="L51" s="339" t="s">
        <v>744</v>
      </c>
    </row>
    <row r="52" spans="1:12" ht="77.25" customHeight="1">
      <c r="A52" s="337">
        <v>48</v>
      </c>
      <c r="B52" s="337" t="s">
        <v>1956</v>
      </c>
      <c r="C52" s="269" t="s">
        <v>1996</v>
      </c>
      <c r="D52" s="337" t="s">
        <v>748</v>
      </c>
      <c r="E52" s="296">
        <v>34.700000000000003</v>
      </c>
      <c r="F52" s="269" t="s">
        <v>1471</v>
      </c>
      <c r="G52" s="368" t="s">
        <v>1469</v>
      </c>
      <c r="H52" s="337" t="s">
        <v>1492</v>
      </c>
      <c r="I52" s="268">
        <v>1515.35</v>
      </c>
      <c r="J52" s="268">
        <v>922.78</v>
      </c>
      <c r="K52" s="339">
        <v>0</v>
      </c>
      <c r="L52" s="339" t="s">
        <v>744</v>
      </c>
    </row>
    <row r="53" spans="1:12" ht="77.25" customHeight="1">
      <c r="A53" s="337">
        <v>49</v>
      </c>
      <c r="B53" s="337" t="s">
        <v>1956</v>
      </c>
      <c r="C53" s="269" t="s">
        <v>1997</v>
      </c>
      <c r="D53" s="337" t="s">
        <v>748</v>
      </c>
      <c r="E53" s="296">
        <v>34.700000000000003</v>
      </c>
      <c r="F53" s="269" t="s">
        <v>1470</v>
      </c>
      <c r="G53" s="368" t="s">
        <v>1469</v>
      </c>
      <c r="H53" s="337" t="s">
        <v>1492</v>
      </c>
      <c r="I53" s="268">
        <v>1515.35</v>
      </c>
      <c r="J53" s="268">
        <v>922.78</v>
      </c>
      <c r="K53" s="339">
        <v>0</v>
      </c>
      <c r="L53" s="339" t="s">
        <v>744</v>
      </c>
    </row>
    <row r="54" spans="1:12" ht="77.25" customHeight="1">
      <c r="A54" s="337">
        <v>50</v>
      </c>
      <c r="B54" s="269" t="s">
        <v>1957</v>
      </c>
      <c r="C54" s="337" t="s">
        <v>1468</v>
      </c>
      <c r="D54" s="337" t="s">
        <v>748</v>
      </c>
      <c r="E54" s="370">
        <v>35.700000000000003</v>
      </c>
      <c r="F54" s="269" t="s">
        <v>1467</v>
      </c>
      <c r="G54" s="368" t="s">
        <v>1463</v>
      </c>
      <c r="H54" s="269" t="s">
        <v>1466</v>
      </c>
      <c r="I54" s="268">
        <v>1411.19</v>
      </c>
      <c r="J54" s="268">
        <v>1073.45</v>
      </c>
      <c r="K54" s="268">
        <v>0</v>
      </c>
      <c r="L54" s="337" t="s">
        <v>744</v>
      </c>
    </row>
    <row r="55" spans="1:12" ht="77.25" customHeight="1">
      <c r="A55" s="337">
        <v>51</v>
      </c>
      <c r="B55" s="269" t="s">
        <v>1957</v>
      </c>
      <c r="C55" s="337" t="s">
        <v>1465</v>
      </c>
      <c r="D55" s="337" t="s">
        <v>748</v>
      </c>
      <c r="E55" s="370">
        <v>31.4</v>
      </c>
      <c r="F55" s="269" t="s">
        <v>1464</v>
      </c>
      <c r="G55" s="368" t="s">
        <v>1463</v>
      </c>
      <c r="H55" s="269" t="s">
        <v>1462</v>
      </c>
      <c r="I55" s="268">
        <v>1125.74</v>
      </c>
      <c r="J55" s="268">
        <v>1073.45</v>
      </c>
      <c r="K55" s="268">
        <v>0</v>
      </c>
      <c r="L55" s="337" t="s">
        <v>744</v>
      </c>
    </row>
    <row r="56" spans="1:12" ht="77.25" customHeight="1">
      <c r="A56" s="337">
        <v>52</v>
      </c>
      <c r="B56" s="269" t="s">
        <v>1957</v>
      </c>
      <c r="C56" s="337" t="s">
        <v>1460</v>
      </c>
      <c r="D56" s="337" t="s">
        <v>748</v>
      </c>
      <c r="E56" s="370">
        <v>36.200000000000003</v>
      </c>
      <c r="F56" s="269" t="s">
        <v>1459</v>
      </c>
      <c r="G56" s="368" t="s">
        <v>1458</v>
      </c>
      <c r="H56" s="269" t="s">
        <v>1457</v>
      </c>
      <c r="I56" s="268">
        <v>1662.27</v>
      </c>
      <c r="J56" s="268">
        <v>1088.48</v>
      </c>
      <c r="K56" s="268">
        <v>0</v>
      </c>
      <c r="L56" s="337" t="s">
        <v>744</v>
      </c>
    </row>
    <row r="57" spans="1:12" ht="77.25" customHeight="1">
      <c r="A57" s="337">
        <v>53</v>
      </c>
      <c r="B57" s="269" t="s">
        <v>1958</v>
      </c>
      <c r="C57" s="337" t="s">
        <v>1456</v>
      </c>
      <c r="D57" s="337" t="s">
        <v>748</v>
      </c>
      <c r="E57" s="370">
        <v>138.6</v>
      </c>
      <c r="F57" s="269" t="s">
        <v>1455</v>
      </c>
      <c r="G57" s="368" t="s">
        <v>1454</v>
      </c>
      <c r="H57" s="269" t="s">
        <v>1453</v>
      </c>
      <c r="I57" s="268">
        <v>193.38</v>
      </c>
      <c r="J57" s="268">
        <v>2207.8200000000002</v>
      </c>
      <c r="K57" s="268">
        <v>0</v>
      </c>
      <c r="L57" s="337" t="s">
        <v>744</v>
      </c>
    </row>
    <row r="58" spans="1:12" ht="77.25" customHeight="1">
      <c r="A58" s="337">
        <v>54</v>
      </c>
      <c r="B58" s="269" t="s">
        <v>1958</v>
      </c>
      <c r="C58" s="337" t="s">
        <v>1456</v>
      </c>
      <c r="D58" s="337" t="s">
        <v>748</v>
      </c>
      <c r="E58" s="370">
        <v>31.3</v>
      </c>
      <c r="F58" s="269" t="s">
        <v>1493</v>
      </c>
      <c r="G58" s="368" t="s">
        <v>1454</v>
      </c>
      <c r="H58" s="269" t="s">
        <v>1453</v>
      </c>
      <c r="I58" s="268">
        <v>6.24</v>
      </c>
      <c r="J58" s="268">
        <v>106.67</v>
      </c>
      <c r="K58" s="268">
        <v>0</v>
      </c>
      <c r="L58" s="337" t="s">
        <v>744</v>
      </c>
    </row>
    <row r="59" spans="1:12" ht="77.25" customHeight="1">
      <c r="A59" s="337">
        <v>55</v>
      </c>
      <c r="B59" s="269" t="s">
        <v>1955</v>
      </c>
      <c r="C59" s="337" t="s">
        <v>1456</v>
      </c>
      <c r="D59" s="337" t="s">
        <v>748</v>
      </c>
      <c r="E59" s="370">
        <v>10.1</v>
      </c>
      <c r="F59" s="269" t="s">
        <v>1494</v>
      </c>
      <c r="G59" s="368" t="s">
        <v>1454</v>
      </c>
      <c r="H59" s="269" t="s">
        <v>1453</v>
      </c>
      <c r="I59" s="268">
        <v>12.71</v>
      </c>
      <c r="J59" s="268" t="s">
        <v>1495</v>
      </c>
      <c r="K59" s="268">
        <v>0</v>
      </c>
      <c r="L59" s="337" t="s">
        <v>744</v>
      </c>
    </row>
    <row r="60" spans="1:12" ht="77.25" customHeight="1">
      <c r="A60" s="337">
        <v>56</v>
      </c>
      <c r="B60" s="269" t="s">
        <v>1958</v>
      </c>
      <c r="C60" s="337" t="s">
        <v>1496</v>
      </c>
      <c r="D60" s="337" t="s">
        <v>748</v>
      </c>
      <c r="E60" s="370">
        <v>469.4</v>
      </c>
      <c r="F60" s="269" t="s">
        <v>1497</v>
      </c>
      <c r="G60" s="368" t="s">
        <v>1498</v>
      </c>
      <c r="H60" s="269" t="s">
        <v>1499</v>
      </c>
      <c r="I60" s="268">
        <v>2959.96</v>
      </c>
      <c r="J60" s="268">
        <v>2959.96</v>
      </c>
      <c r="K60" s="268">
        <v>0</v>
      </c>
      <c r="L60" s="337" t="s">
        <v>744</v>
      </c>
    </row>
    <row r="61" spans="1:12" ht="77.25" customHeight="1">
      <c r="A61" s="337">
        <v>57</v>
      </c>
      <c r="B61" s="269" t="s">
        <v>1957</v>
      </c>
      <c r="C61" s="337" t="s">
        <v>1496</v>
      </c>
      <c r="D61" s="337" t="s">
        <v>748</v>
      </c>
      <c r="E61" s="370">
        <v>227.8</v>
      </c>
      <c r="F61" s="269" t="s">
        <v>1500</v>
      </c>
      <c r="G61" s="368" t="s">
        <v>1501</v>
      </c>
      <c r="H61" s="269" t="s">
        <v>1499</v>
      </c>
      <c r="I61" s="268">
        <v>2183.9699999999998</v>
      </c>
      <c r="J61" s="268" t="s">
        <v>1502</v>
      </c>
      <c r="K61" s="268">
        <v>0</v>
      </c>
      <c r="L61" s="337" t="s">
        <v>744</v>
      </c>
    </row>
    <row r="62" spans="1:12" ht="77.25" customHeight="1">
      <c r="A62" s="337">
        <v>58</v>
      </c>
      <c r="B62" s="269" t="s">
        <v>1957</v>
      </c>
      <c r="C62" s="337" t="s">
        <v>1496</v>
      </c>
      <c r="D62" s="337" t="s">
        <v>748</v>
      </c>
      <c r="E62" s="370">
        <v>624.5</v>
      </c>
      <c r="F62" s="269" t="s">
        <v>1503</v>
      </c>
      <c r="G62" s="368" t="s">
        <v>1501</v>
      </c>
      <c r="H62" s="269" t="s">
        <v>1499</v>
      </c>
      <c r="I62" s="268">
        <v>5987.21</v>
      </c>
      <c r="J62" s="268">
        <v>5987.21</v>
      </c>
      <c r="K62" s="268">
        <v>0</v>
      </c>
      <c r="L62" s="337" t="s">
        <v>744</v>
      </c>
    </row>
    <row r="63" spans="1:12" ht="86.25" customHeight="1">
      <c r="A63" s="337">
        <v>59</v>
      </c>
      <c r="B63" s="269" t="s">
        <v>1958</v>
      </c>
      <c r="C63" s="337" t="s">
        <v>1452</v>
      </c>
      <c r="D63" s="337" t="s">
        <v>748</v>
      </c>
      <c r="E63" s="370">
        <v>33</v>
      </c>
      <c r="F63" s="269" t="s">
        <v>1451</v>
      </c>
      <c r="G63" s="368" t="s">
        <v>1447</v>
      </c>
      <c r="H63" s="269" t="s">
        <v>1450</v>
      </c>
      <c r="I63" s="268">
        <v>1515.5</v>
      </c>
      <c r="J63" s="268">
        <v>669.62</v>
      </c>
      <c r="K63" s="268">
        <v>0</v>
      </c>
      <c r="L63" s="337" t="s">
        <v>744</v>
      </c>
    </row>
    <row r="64" spans="1:12" ht="101.25" customHeight="1">
      <c r="A64" s="337">
        <v>60</v>
      </c>
      <c r="B64" s="269" t="s">
        <v>1958</v>
      </c>
      <c r="C64" s="337" t="s">
        <v>1449</v>
      </c>
      <c r="D64" s="337" t="s">
        <v>748</v>
      </c>
      <c r="E64" s="370">
        <v>37</v>
      </c>
      <c r="F64" s="269" t="s">
        <v>1448</v>
      </c>
      <c r="G64" s="368" t="s">
        <v>1447</v>
      </c>
      <c r="H64" s="269" t="s">
        <v>1446</v>
      </c>
      <c r="I64" s="268">
        <v>1515.5</v>
      </c>
      <c r="J64" s="268">
        <v>755.91</v>
      </c>
      <c r="K64" s="268">
        <v>0</v>
      </c>
      <c r="L64" s="337" t="s">
        <v>744</v>
      </c>
    </row>
    <row r="65" spans="1:12" ht="77.25" customHeight="1">
      <c r="A65" s="337">
        <v>61</v>
      </c>
      <c r="B65" s="269" t="s">
        <v>1958</v>
      </c>
      <c r="C65" s="337" t="s">
        <v>1568</v>
      </c>
      <c r="D65" s="337" t="s">
        <v>748</v>
      </c>
      <c r="E65" s="370">
        <v>1830.9</v>
      </c>
      <c r="F65" s="269" t="s">
        <v>1569</v>
      </c>
      <c r="G65" s="368" t="s">
        <v>1570</v>
      </c>
      <c r="H65" s="269" t="s">
        <v>1571</v>
      </c>
      <c r="I65" s="268">
        <v>12817.105</v>
      </c>
      <c r="J65" s="371">
        <v>12817.105</v>
      </c>
      <c r="K65" s="268">
        <v>0</v>
      </c>
      <c r="L65" s="337" t="s">
        <v>744</v>
      </c>
    </row>
    <row r="66" spans="1:12" ht="94.5" customHeight="1">
      <c r="A66" s="337">
        <v>62</v>
      </c>
      <c r="B66" s="269" t="s">
        <v>1958</v>
      </c>
      <c r="C66" s="337" t="s">
        <v>1556</v>
      </c>
      <c r="D66" s="337" t="s">
        <v>748</v>
      </c>
      <c r="E66" s="370">
        <v>33.1</v>
      </c>
      <c r="F66" s="269" t="s">
        <v>1557</v>
      </c>
      <c r="G66" s="368" t="s">
        <v>1558</v>
      </c>
      <c r="H66" s="269" t="s">
        <v>1559</v>
      </c>
      <c r="I66" s="268">
        <v>1844.42</v>
      </c>
      <c r="J66" s="372">
        <v>673.827</v>
      </c>
      <c r="K66" s="268">
        <v>0</v>
      </c>
      <c r="L66" s="337" t="s">
        <v>744</v>
      </c>
    </row>
    <row r="67" spans="1:12" ht="77.25" customHeight="1">
      <c r="A67" s="337">
        <v>63</v>
      </c>
      <c r="B67" s="269" t="s">
        <v>1957</v>
      </c>
      <c r="C67" s="373" t="s">
        <v>1572</v>
      </c>
      <c r="D67" s="337" t="s">
        <v>748</v>
      </c>
      <c r="E67" s="370">
        <v>15.4</v>
      </c>
      <c r="F67" s="269" t="s">
        <v>1573</v>
      </c>
      <c r="G67" s="368" t="s">
        <v>1574</v>
      </c>
      <c r="H67" s="269" t="s">
        <v>1575</v>
      </c>
      <c r="I67" s="268">
        <v>4.88856</v>
      </c>
      <c r="J67" s="372">
        <v>519.39934000000005</v>
      </c>
      <c r="K67" s="268">
        <v>0</v>
      </c>
      <c r="L67" s="337" t="s">
        <v>744</v>
      </c>
    </row>
    <row r="68" spans="1:12" ht="77.25" customHeight="1">
      <c r="A68" s="337">
        <v>64</v>
      </c>
      <c r="B68" s="269" t="s">
        <v>1957</v>
      </c>
      <c r="C68" s="373" t="s">
        <v>1576</v>
      </c>
      <c r="D68" s="337" t="s">
        <v>748</v>
      </c>
      <c r="E68" s="370">
        <v>27.3</v>
      </c>
      <c r="F68" s="269" t="s">
        <v>1577</v>
      </c>
      <c r="G68" s="368" t="s">
        <v>1574</v>
      </c>
      <c r="H68" s="269" t="s">
        <v>1575</v>
      </c>
      <c r="I68" s="268">
        <v>8.6661000000000001</v>
      </c>
      <c r="J68" s="374" t="s">
        <v>1578</v>
      </c>
      <c r="K68" s="268">
        <v>0</v>
      </c>
      <c r="L68" s="337" t="s">
        <v>744</v>
      </c>
    </row>
    <row r="69" spans="1:12" ht="77.25" customHeight="1">
      <c r="A69" s="337">
        <v>65</v>
      </c>
      <c r="B69" s="269" t="s">
        <v>1957</v>
      </c>
      <c r="C69" s="373" t="s">
        <v>1576</v>
      </c>
      <c r="D69" s="337" t="s">
        <v>748</v>
      </c>
      <c r="E69" s="370">
        <v>12.1</v>
      </c>
      <c r="F69" s="269" t="s">
        <v>1579</v>
      </c>
      <c r="G69" s="368" t="s">
        <v>1574</v>
      </c>
      <c r="H69" s="269" t="s">
        <v>1575</v>
      </c>
      <c r="I69" s="268">
        <v>3.8410099999999998</v>
      </c>
      <c r="J69" s="374" t="s">
        <v>1580</v>
      </c>
      <c r="K69" s="268">
        <v>0</v>
      </c>
      <c r="L69" s="337" t="s">
        <v>744</v>
      </c>
    </row>
    <row r="70" spans="1:12" ht="77.25" customHeight="1">
      <c r="A70" s="337">
        <v>66</v>
      </c>
      <c r="B70" s="269" t="s">
        <v>1957</v>
      </c>
      <c r="C70" s="373" t="s">
        <v>1572</v>
      </c>
      <c r="D70" s="337" t="s">
        <v>748</v>
      </c>
      <c r="E70" s="370">
        <v>19.2</v>
      </c>
      <c r="F70" s="269" t="s">
        <v>1581</v>
      </c>
      <c r="G70" s="368" t="s">
        <v>1574</v>
      </c>
      <c r="H70" s="269" t="s">
        <v>1575</v>
      </c>
      <c r="I70" s="268">
        <v>6.09483</v>
      </c>
      <c r="J70" s="372">
        <v>289.23475000000002</v>
      </c>
      <c r="K70" s="268">
        <v>0</v>
      </c>
      <c r="L70" s="337" t="s">
        <v>744</v>
      </c>
    </row>
    <row r="71" spans="1:12" ht="108.75" customHeight="1">
      <c r="A71" s="337">
        <v>67</v>
      </c>
      <c r="B71" s="269" t="s">
        <v>1958</v>
      </c>
      <c r="C71" s="337" t="s">
        <v>1560</v>
      </c>
      <c r="D71" s="337" t="s">
        <v>748</v>
      </c>
      <c r="E71" s="370">
        <v>35.1</v>
      </c>
      <c r="F71" s="269" t="s">
        <v>1561</v>
      </c>
      <c r="G71" s="368" t="s">
        <v>1562</v>
      </c>
      <c r="H71" s="269" t="s">
        <v>1563</v>
      </c>
      <c r="I71" s="268">
        <v>1844.42</v>
      </c>
      <c r="J71" s="374" t="s">
        <v>1564</v>
      </c>
      <c r="K71" s="268">
        <v>0</v>
      </c>
      <c r="L71" s="337" t="s">
        <v>744</v>
      </c>
    </row>
    <row r="72" spans="1:12" ht="108.75" customHeight="1">
      <c r="A72" s="337">
        <v>68</v>
      </c>
      <c r="B72" s="269" t="s">
        <v>1958</v>
      </c>
      <c r="C72" s="337" t="s">
        <v>1565</v>
      </c>
      <c r="D72" s="337" t="s">
        <v>748</v>
      </c>
      <c r="E72" s="370">
        <v>35.1</v>
      </c>
      <c r="F72" s="269" t="s">
        <v>1566</v>
      </c>
      <c r="G72" s="368" t="s">
        <v>1562</v>
      </c>
      <c r="H72" s="269" t="s">
        <v>1567</v>
      </c>
      <c r="I72" s="268">
        <v>1844.42</v>
      </c>
      <c r="J72" s="374" t="s">
        <v>1564</v>
      </c>
      <c r="K72" s="268">
        <v>0</v>
      </c>
      <c r="L72" s="337" t="s">
        <v>744</v>
      </c>
    </row>
    <row r="73" spans="1:12" ht="77.25" customHeight="1">
      <c r="A73" s="337">
        <v>69</v>
      </c>
      <c r="B73" s="269" t="s">
        <v>837</v>
      </c>
      <c r="C73" s="268" t="s">
        <v>1638</v>
      </c>
      <c r="D73" s="337" t="s">
        <v>748</v>
      </c>
      <c r="E73" s="370">
        <v>126.5</v>
      </c>
      <c r="F73" s="269" t="s">
        <v>1637</v>
      </c>
      <c r="G73" s="276" t="s">
        <v>1851</v>
      </c>
      <c r="H73" s="269" t="s">
        <v>1639</v>
      </c>
      <c r="I73" s="268">
        <v>7864.62</v>
      </c>
      <c r="J73" s="303">
        <v>2625.17</v>
      </c>
      <c r="K73" s="268">
        <v>0</v>
      </c>
      <c r="L73" s="337" t="s">
        <v>744</v>
      </c>
    </row>
    <row r="74" spans="1:12" ht="77.25" customHeight="1">
      <c r="A74" s="337">
        <v>70</v>
      </c>
      <c r="B74" s="269" t="s">
        <v>482</v>
      </c>
      <c r="C74" s="375" t="s">
        <v>1641</v>
      </c>
      <c r="D74" s="337" t="s">
        <v>748</v>
      </c>
      <c r="E74" s="370">
        <v>184</v>
      </c>
      <c r="F74" s="269" t="s">
        <v>1640</v>
      </c>
      <c r="G74" s="276" t="s">
        <v>1852</v>
      </c>
      <c r="H74" s="269" t="s">
        <v>1642</v>
      </c>
      <c r="I74" s="268">
        <v>655.39</v>
      </c>
      <c r="J74" s="376">
        <v>4532.2299999999996</v>
      </c>
      <c r="K74" s="268">
        <v>0</v>
      </c>
      <c r="L74" s="337" t="s">
        <v>744</v>
      </c>
    </row>
    <row r="75" spans="1:12" ht="77.25" customHeight="1">
      <c r="A75" s="337">
        <v>71</v>
      </c>
      <c r="B75" s="269" t="s">
        <v>1939</v>
      </c>
      <c r="C75" s="375" t="s">
        <v>1849</v>
      </c>
      <c r="D75" s="337" t="s">
        <v>748</v>
      </c>
      <c r="E75" s="370">
        <v>93.9</v>
      </c>
      <c r="F75" s="269" t="s">
        <v>1483</v>
      </c>
      <c r="G75" s="276" t="s">
        <v>1940</v>
      </c>
      <c r="H75" s="269" t="s">
        <v>1643</v>
      </c>
      <c r="I75" s="268">
        <v>14972.89048</v>
      </c>
      <c r="J75" s="374">
        <v>5291.6565000000001</v>
      </c>
      <c r="K75" s="268">
        <v>0</v>
      </c>
      <c r="L75" s="337" t="s">
        <v>744</v>
      </c>
    </row>
    <row r="76" spans="1:12" ht="77.25" customHeight="1">
      <c r="A76" s="337">
        <v>72</v>
      </c>
      <c r="B76" s="269" t="s">
        <v>1848</v>
      </c>
      <c r="C76" s="375" t="s">
        <v>1849</v>
      </c>
      <c r="D76" s="337" t="s">
        <v>752</v>
      </c>
      <c r="E76" s="370" t="s">
        <v>695</v>
      </c>
      <c r="F76" s="269" t="s">
        <v>695</v>
      </c>
      <c r="G76" s="276" t="s">
        <v>1940</v>
      </c>
      <c r="H76" s="269" t="s">
        <v>1643</v>
      </c>
      <c r="I76" s="268">
        <v>1153.58</v>
      </c>
      <c r="J76" s="376" t="s">
        <v>346</v>
      </c>
      <c r="K76" s="268">
        <v>0</v>
      </c>
      <c r="L76" s="337" t="s">
        <v>744</v>
      </c>
    </row>
    <row r="77" spans="1:12" ht="77.25" customHeight="1">
      <c r="A77" s="337">
        <v>73</v>
      </c>
      <c r="B77" s="269" t="s">
        <v>834</v>
      </c>
      <c r="C77" s="296" t="s">
        <v>1649</v>
      </c>
      <c r="D77" s="337" t="s">
        <v>748</v>
      </c>
      <c r="E77" s="370">
        <v>35.1</v>
      </c>
      <c r="F77" s="269" t="s">
        <v>1647</v>
      </c>
      <c r="G77" s="276" t="s">
        <v>1838</v>
      </c>
      <c r="H77" s="269" t="s">
        <v>1644</v>
      </c>
      <c r="I77" s="268">
        <v>2851.04</v>
      </c>
      <c r="J77" s="303">
        <v>652.78</v>
      </c>
      <c r="K77" s="268">
        <v>0</v>
      </c>
      <c r="L77" s="337" t="s">
        <v>744</v>
      </c>
    </row>
    <row r="78" spans="1:12" ht="77.25" customHeight="1">
      <c r="A78" s="337">
        <v>74</v>
      </c>
      <c r="B78" s="269" t="s">
        <v>834</v>
      </c>
      <c r="C78" s="296" t="s">
        <v>1651</v>
      </c>
      <c r="D78" s="337" t="s">
        <v>748</v>
      </c>
      <c r="E78" s="370">
        <v>35.1</v>
      </c>
      <c r="F78" s="269" t="s">
        <v>1648</v>
      </c>
      <c r="G78" s="276" t="s">
        <v>1839</v>
      </c>
      <c r="H78" s="269" t="s">
        <v>1644</v>
      </c>
      <c r="I78" s="268">
        <v>2851.04</v>
      </c>
      <c r="J78" s="303">
        <v>652.78</v>
      </c>
      <c r="K78" s="268">
        <v>0</v>
      </c>
      <c r="L78" s="337" t="s">
        <v>744</v>
      </c>
    </row>
    <row r="79" spans="1:12" ht="77.25" customHeight="1">
      <c r="A79" s="337">
        <v>75</v>
      </c>
      <c r="B79" s="269" t="s">
        <v>834</v>
      </c>
      <c r="C79" s="377" t="s">
        <v>1650</v>
      </c>
      <c r="D79" s="337" t="s">
        <v>748</v>
      </c>
      <c r="E79" s="370">
        <v>35.1</v>
      </c>
      <c r="F79" s="269" t="s">
        <v>1818</v>
      </c>
      <c r="G79" s="276" t="s">
        <v>1840</v>
      </c>
      <c r="H79" s="269" t="s">
        <v>1645</v>
      </c>
      <c r="I79" s="268">
        <v>2851.04</v>
      </c>
      <c r="J79" s="378">
        <v>652.78</v>
      </c>
      <c r="K79" s="268">
        <v>0</v>
      </c>
      <c r="L79" s="337" t="s">
        <v>744</v>
      </c>
    </row>
    <row r="80" spans="1:12" ht="77.25" customHeight="1">
      <c r="A80" s="294">
        <v>76</v>
      </c>
      <c r="B80" s="357" t="s">
        <v>1850</v>
      </c>
      <c r="C80" s="408" t="s">
        <v>1652</v>
      </c>
      <c r="D80" s="294" t="s">
        <v>748</v>
      </c>
      <c r="E80" s="370">
        <v>149.6</v>
      </c>
      <c r="F80" s="357" t="s">
        <v>1335</v>
      </c>
      <c r="G80" s="409" t="s">
        <v>1853</v>
      </c>
      <c r="H80" s="357" t="s">
        <v>1646</v>
      </c>
      <c r="I80" s="410">
        <v>1262.46</v>
      </c>
      <c r="J80" s="411">
        <v>2029.6</v>
      </c>
      <c r="K80" s="410">
        <v>0</v>
      </c>
      <c r="L80" s="294" t="s">
        <v>744</v>
      </c>
    </row>
    <row r="81" spans="1:12" s="399" customFormat="1" ht="77.25" customHeight="1">
      <c r="A81" s="401">
        <v>77</v>
      </c>
      <c r="B81" s="269" t="s">
        <v>1933</v>
      </c>
      <c r="C81" s="296" t="s">
        <v>1934</v>
      </c>
      <c r="D81" s="401" t="s">
        <v>1938</v>
      </c>
      <c r="E81" s="296">
        <v>0.45700000000000002</v>
      </c>
      <c r="F81" s="269" t="s">
        <v>346</v>
      </c>
      <c r="G81" s="368" t="s">
        <v>1935</v>
      </c>
      <c r="H81" s="340" t="s">
        <v>1937</v>
      </c>
      <c r="I81" s="340">
        <v>2288.1999999999998</v>
      </c>
      <c r="J81" s="376" t="s">
        <v>346</v>
      </c>
      <c r="K81" s="268">
        <v>0</v>
      </c>
      <c r="L81" s="401" t="s">
        <v>744</v>
      </c>
    </row>
    <row r="82" spans="1:12" ht="77.25" customHeight="1">
      <c r="A82" s="400">
        <v>78</v>
      </c>
      <c r="B82" s="367" t="s">
        <v>1933</v>
      </c>
      <c r="C82" s="377" t="s">
        <v>1934</v>
      </c>
      <c r="D82" s="400" t="s">
        <v>1938</v>
      </c>
      <c r="E82" s="408">
        <v>0.67</v>
      </c>
      <c r="F82" s="367" t="s">
        <v>346</v>
      </c>
      <c r="G82" s="412" t="s">
        <v>1935</v>
      </c>
      <c r="H82" s="413" t="s">
        <v>1937</v>
      </c>
      <c r="I82" s="413">
        <v>6854.2</v>
      </c>
      <c r="J82" s="414" t="s">
        <v>346</v>
      </c>
      <c r="K82" s="364">
        <v>0</v>
      </c>
      <c r="L82" s="400" t="s">
        <v>744</v>
      </c>
    </row>
    <row r="83" spans="1:12" ht="77.25" customHeight="1">
      <c r="A83" s="337">
        <v>79</v>
      </c>
      <c r="B83" s="269" t="s">
        <v>1933</v>
      </c>
      <c r="C83" s="377" t="s">
        <v>1934</v>
      </c>
      <c r="D83" s="337" t="s">
        <v>1938</v>
      </c>
      <c r="E83" s="370"/>
      <c r="F83" s="269" t="s">
        <v>346</v>
      </c>
      <c r="G83" s="368" t="s">
        <v>1935</v>
      </c>
      <c r="H83" s="340" t="s">
        <v>1936</v>
      </c>
      <c r="I83" s="341">
        <v>1779.9369999999999</v>
      </c>
      <c r="J83" s="376" t="s">
        <v>346</v>
      </c>
      <c r="K83" s="268">
        <v>0</v>
      </c>
      <c r="L83" s="337" t="s">
        <v>744</v>
      </c>
    </row>
    <row r="84" spans="1:12" ht="77.25" customHeight="1">
      <c r="A84" s="337">
        <v>80</v>
      </c>
      <c r="B84" s="269" t="s">
        <v>834</v>
      </c>
      <c r="C84" s="377" t="s">
        <v>1941</v>
      </c>
      <c r="D84" s="337" t="s">
        <v>748</v>
      </c>
      <c r="E84" s="370">
        <v>36.700000000000003</v>
      </c>
      <c r="F84" s="269" t="s">
        <v>1445</v>
      </c>
      <c r="G84" s="368" t="s">
        <v>1944</v>
      </c>
      <c r="H84" s="269" t="s">
        <v>1943</v>
      </c>
      <c r="I84" s="268">
        <v>1560.09</v>
      </c>
      <c r="J84" s="374">
        <v>673.02000999999996</v>
      </c>
      <c r="K84" s="268">
        <v>0</v>
      </c>
      <c r="L84" s="337" t="s">
        <v>744</v>
      </c>
    </row>
    <row r="85" spans="1:12" ht="77.25" customHeight="1">
      <c r="A85" s="337">
        <v>81</v>
      </c>
      <c r="B85" s="269" t="s">
        <v>834</v>
      </c>
      <c r="C85" s="377" t="s">
        <v>1942</v>
      </c>
      <c r="D85" s="337" t="s">
        <v>748</v>
      </c>
      <c r="E85" s="370">
        <v>36.700000000000003</v>
      </c>
      <c r="F85" s="269" t="s">
        <v>1444</v>
      </c>
      <c r="G85" s="368" t="s">
        <v>1944</v>
      </c>
      <c r="H85" s="269" t="s">
        <v>1943</v>
      </c>
      <c r="I85" s="268">
        <v>1560.09</v>
      </c>
      <c r="J85" s="374">
        <v>673.02000999999996</v>
      </c>
      <c r="K85" s="268">
        <v>0</v>
      </c>
      <c r="L85" s="337" t="s">
        <v>744</v>
      </c>
    </row>
    <row r="86" spans="1:12" ht="77.25" customHeight="1">
      <c r="A86" s="337">
        <v>82</v>
      </c>
      <c r="B86" s="269" t="s">
        <v>1553</v>
      </c>
      <c r="C86" s="377" t="s">
        <v>1945</v>
      </c>
      <c r="D86" s="337" t="s">
        <v>748</v>
      </c>
      <c r="E86" s="370">
        <v>36.700000000000003</v>
      </c>
      <c r="F86" s="269" t="s">
        <v>1554</v>
      </c>
      <c r="G86" s="368" t="s">
        <v>1948</v>
      </c>
      <c r="H86" s="269" t="s">
        <v>1947</v>
      </c>
      <c r="I86" s="268">
        <v>1889.01</v>
      </c>
      <c r="J86" s="374">
        <v>673.02000999999996</v>
      </c>
      <c r="K86" s="268">
        <v>0</v>
      </c>
      <c r="L86" s="337" t="s">
        <v>744</v>
      </c>
    </row>
    <row r="87" spans="1:12" ht="77.25" customHeight="1">
      <c r="A87" s="337">
        <v>83</v>
      </c>
      <c r="B87" s="269" t="s">
        <v>1553</v>
      </c>
      <c r="C87" s="377" t="s">
        <v>1946</v>
      </c>
      <c r="D87" s="337" t="s">
        <v>748</v>
      </c>
      <c r="E87" s="370">
        <v>36.700000000000003</v>
      </c>
      <c r="F87" s="269" t="s">
        <v>1555</v>
      </c>
      <c r="G87" s="368" t="s">
        <v>1948</v>
      </c>
      <c r="H87" s="269" t="s">
        <v>1947</v>
      </c>
      <c r="I87" s="268">
        <v>1889.01</v>
      </c>
      <c r="J87" s="374">
        <v>673.02000999999996</v>
      </c>
      <c r="K87" s="268">
        <v>0</v>
      </c>
      <c r="L87" s="337" t="s">
        <v>744</v>
      </c>
    </row>
    <row r="88" spans="1:12" ht="41.25" hidden="1" customHeight="1">
      <c r="A88" s="337"/>
      <c r="B88" s="338" t="s">
        <v>1151</v>
      </c>
      <c r="C88" s="269" t="s">
        <v>695</v>
      </c>
      <c r="D88" s="269" t="s">
        <v>695</v>
      </c>
      <c r="E88" s="296" t="s">
        <v>695</v>
      </c>
      <c r="F88" s="269" t="s">
        <v>695</v>
      </c>
      <c r="G88" s="269" t="s">
        <v>695</v>
      </c>
      <c r="H88" s="269" t="s">
        <v>695</v>
      </c>
      <c r="I88" s="277">
        <v>1373.46</v>
      </c>
      <c r="J88" s="342"/>
      <c r="K88" s="275" t="s">
        <v>695</v>
      </c>
      <c r="L88" s="268" t="s">
        <v>695</v>
      </c>
    </row>
    <row r="89" spans="1:12" ht="34.5" customHeight="1">
      <c r="A89" s="337"/>
      <c r="B89" s="338" t="s">
        <v>693</v>
      </c>
      <c r="C89" s="338"/>
      <c r="D89" s="338"/>
      <c r="E89" s="275">
        <f>SUM(E5:E87)</f>
        <v>16496.027000000006</v>
      </c>
      <c r="F89" s="337"/>
      <c r="G89" s="338"/>
      <c r="H89" s="338"/>
      <c r="I89" s="275">
        <f>SUM(I5:I88)-834.9-9364.88</f>
        <v>169084.38808000015</v>
      </c>
      <c r="J89" s="275">
        <f>SUM(J5:J87)-J88</f>
        <v>147499.20445000008</v>
      </c>
      <c r="K89" s="339">
        <v>0</v>
      </c>
      <c r="L89" s="275"/>
    </row>
    <row r="90" spans="1:12" ht="77.25" customHeight="1">
      <c r="A90" s="369">
        <v>1</v>
      </c>
      <c r="B90" s="296" t="s">
        <v>1949</v>
      </c>
      <c r="C90" s="295" t="s">
        <v>1998</v>
      </c>
      <c r="D90" s="295" t="s">
        <v>748</v>
      </c>
      <c r="E90" s="302">
        <v>8690</v>
      </c>
      <c r="F90" s="302" t="s">
        <v>1003</v>
      </c>
      <c r="G90" s="379" t="s">
        <v>1152</v>
      </c>
      <c r="H90" s="295" t="s">
        <v>1004</v>
      </c>
      <c r="I90" s="380">
        <f>11056.7215-445.797</f>
        <v>10610.924499999999</v>
      </c>
      <c r="J90" s="380">
        <f>11056.7215-445.797</f>
        <v>10610.924499999999</v>
      </c>
      <c r="K90" s="295">
        <f t="shared" ref="K90:K149" si="0">I90-J90</f>
        <v>0</v>
      </c>
      <c r="L90" s="295" t="s">
        <v>744</v>
      </c>
    </row>
    <row r="91" spans="1:12" ht="77.25" customHeight="1">
      <c r="A91" s="369">
        <v>2</v>
      </c>
      <c r="B91" s="296" t="s">
        <v>1949</v>
      </c>
      <c r="C91" s="295" t="s">
        <v>1999</v>
      </c>
      <c r="D91" s="295" t="s">
        <v>748</v>
      </c>
      <c r="E91" s="302">
        <v>4712</v>
      </c>
      <c r="F91" s="302" t="s">
        <v>1005</v>
      </c>
      <c r="G91" s="381" t="s">
        <v>1153</v>
      </c>
      <c r="H91" s="295" t="s">
        <v>1006</v>
      </c>
      <c r="I91" s="380">
        <f>5839.06328+2438.31864</f>
        <v>8277.3819199999998</v>
      </c>
      <c r="J91" s="380">
        <f>5839.06328+2438.31864</f>
        <v>8277.3819199999998</v>
      </c>
      <c r="K91" s="295">
        <f t="shared" si="0"/>
        <v>0</v>
      </c>
      <c r="L91" s="295" t="s">
        <v>744</v>
      </c>
    </row>
    <row r="92" spans="1:12" ht="77.25" customHeight="1">
      <c r="A92" s="369">
        <v>3</v>
      </c>
      <c r="B92" s="296" t="s">
        <v>1949</v>
      </c>
      <c r="C92" s="295" t="s">
        <v>1154</v>
      </c>
      <c r="D92" s="295" t="s">
        <v>748</v>
      </c>
      <c r="E92" s="302">
        <v>16</v>
      </c>
      <c r="F92" s="302" t="s">
        <v>1007</v>
      </c>
      <c r="G92" s="296" t="s">
        <v>1155</v>
      </c>
      <c r="H92" s="296" t="s">
        <v>1156</v>
      </c>
      <c r="I92" s="346">
        <f>1.03+9.77352</f>
        <v>10.803519999999999</v>
      </c>
      <c r="J92" s="346">
        <f>1.03+9.77352</f>
        <v>10.803519999999999</v>
      </c>
      <c r="K92" s="295">
        <f t="shared" si="0"/>
        <v>0</v>
      </c>
      <c r="L92" s="295" t="s">
        <v>744</v>
      </c>
    </row>
    <row r="93" spans="1:12" ht="77.25" customHeight="1">
      <c r="A93" s="369">
        <v>4</v>
      </c>
      <c r="B93" s="296" t="s">
        <v>1949</v>
      </c>
      <c r="C93" s="295" t="s">
        <v>1157</v>
      </c>
      <c r="D93" s="295" t="s">
        <v>748</v>
      </c>
      <c r="E93" s="302">
        <v>36</v>
      </c>
      <c r="F93" s="302" t="s">
        <v>1008</v>
      </c>
      <c r="G93" s="296" t="s">
        <v>1155</v>
      </c>
      <c r="H93" s="296" t="s">
        <v>1158</v>
      </c>
      <c r="I93" s="346">
        <f>2.33+21.97792</f>
        <v>24.307920000000003</v>
      </c>
      <c r="J93" s="346">
        <f>2.33+21.97792</f>
        <v>24.307920000000003</v>
      </c>
      <c r="K93" s="295">
        <f t="shared" si="0"/>
        <v>0</v>
      </c>
      <c r="L93" s="295" t="s">
        <v>744</v>
      </c>
    </row>
    <row r="94" spans="1:12" ht="77.25" customHeight="1">
      <c r="A94" s="369">
        <v>5</v>
      </c>
      <c r="B94" s="296" t="s">
        <v>1949</v>
      </c>
      <c r="C94" s="295" t="s">
        <v>1160</v>
      </c>
      <c r="D94" s="295" t="s">
        <v>748</v>
      </c>
      <c r="E94" s="302">
        <v>38</v>
      </c>
      <c r="F94" s="302" t="s">
        <v>1011</v>
      </c>
      <c r="G94" s="296" t="s">
        <v>1155</v>
      </c>
      <c r="H94" s="296" t="s">
        <v>1161</v>
      </c>
      <c r="I94" s="346">
        <f>1.82404+5.4199</f>
        <v>7.2439400000000003</v>
      </c>
      <c r="J94" s="346">
        <f>1.82404+5.4199</f>
        <v>7.2439400000000003</v>
      </c>
      <c r="K94" s="295">
        <f t="shared" si="0"/>
        <v>0</v>
      </c>
      <c r="L94" s="295" t="s">
        <v>744</v>
      </c>
    </row>
    <row r="95" spans="1:12" ht="77.25" customHeight="1">
      <c r="A95" s="369">
        <v>6</v>
      </c>
      <c r="B95" s="296" t="s">
        <v>1949</v>
      </c>
      <c r="C95" s="295" t="s">
        <v>1160</v>
      </c>
      <c r="D95" s="295" t="s">
        <v>748</v>
      </c>
      <c r="E95" s="302">
        <v>75</v>
      </c>
      <c r="F95" s="302" t="s">
        <v>1012</v>
      </c>
      <c r="G95" s="296" t="s">
        <v>1155</v>
      </c>
      <c r="H95" s="296" t="s">
        <v>1234</v>
      </c>
      <c r="I95" s="346">
        <f>21.5865-7.28925</f>
        <v>14.297250000000002</v>
      </c>
      <c r="J95" s="346">
        <f>21.5865-7.28925</f>
        <v>14.297250000000002</v>
      </c>
      <c r="K95" s="295">
        <f t="shared" si="0"/>
        <v>0</v>
      </c>
      <c r="L95" s="295" t="s">
        <v>744</v>
      </c>
    </row>
    <row r="96" spans="1:12" ht="99.75" customHeight="1">
      <c r="A96" s="369">
        <v>7</v>
      </c>
      <c r="B96" s="296" t="s">
        <v>1949</v>
      </c>
      <c r="C96" s="295" t="s">
        <v>2000</v>
      </c>
      <c r="D96" s="295" t="s">
        <v>748</v>
      </c>
      <c r="E96" s="302">
        <v>59294</v>
      </c>
      <c r="F96" s="302" t="s">
        <v>1013</v>
      </c>
      <c r="G96" s="382" t="s">
        <v>1235</v>
      </c>
      <c r="H96" s="296" t="s">
        <v>1236</v>
      </c>
      <c r="I96" s="346">
        <f>343.31226+9514.90818</f>
        <v>9858.220440000001</v>
      </c>
      <c r="J96" s="346">
        <f>343.31226+9514.90818</f>
        <v>9858.220440000001</v>
      </c>
      <c r="K96" s="295">
        <f t="shared" si="0"/>
        <v>0</v>
      </c>
      <c r="L96" s="295" t="s">
        <v>1474</v>
      </c>
    </row>
    <row r="97" spans="1:12" ht="99.75" customHeight="1">
      <c r="A97" s="369">
        <v>8</v>
      </c>
      <c r="B97" s="296" t="s">
        <v>1949</v>
      </c>
      <c r="C97" s="295" t="s">
        <v>2002</v>
      </c>
      <c r="D97" s="295" t="s">
        <v>748</v>
      </c>
      <c r="E97" s="302">
        <v>2243</v>
      </c>
      <c r="F97" s="302" t="s">
        <v>1014</v>
      </c>
      <c r="G97" s="296" t="s">
        <v>1237</v>
      </c>
      <c r="H97" s="296" t="s">
        <v>1236</v>
      </c>
      <c r="I97" s="346">
        <f>12.98697+417.57931</f>
        <v>430.56628000000001</v>
      </c>
      <c r="J97" s="346">
        <f>12.98697+417.57931</f>
        <v>430.56628000000001</v>
      </c>
      <c r="K97" s="295">
        <f t="shared" si="0"/>
        <v>0</v>
      </c>
      <c r="L97" s="295" t="s">
        <v>1474</v>
      </c>
    </row>
    <row r="98" spans="1:12" ht="77.25" customHeight="1">
      <c r="A98" s="369">
        <v>9</v>
      </c>
      <c r="B98" s="296" t="s">
        <v>1949</v>
      </c>
      <c r="C98" s="295" t="s">
        <v>2001</v>
      </c>
      <c r="D98" s="295" t="s">
        <v>748</v>
      </c>
      <c r="E98" s="302">
        <v>78</v>
      </c>
      <c r="F98" s="302" t="s">
        <v>1015</v>
      </c>
      <c r="G98" s="296" t="s">
        <v>1238</v>
      </c>
      <c r="H98" s="296" t="s">
        <v>1239</v>
      </c>
      <c r="I98" s="268">
        <f>97.58424+9.14394</f>
        <v>106.72817999999999</v>
      </c>
      <c r="J98" s="268">
        <f>97.58424+9.14394</f>
        <v>106.72817999999999</v>
      </c>
      <c r="K98" s="295">
        <f t="shared" si="0"/>
        <v>0</v>
      </c>
      <c r="L98" s="295" t="s">
        <v>744</v>
      </c>
    </row>
    <row r="99" spans="1:12" ht="77.25" customHeight="1">
      <c r="A99" s="369">
        <v>10</v>
      </c>
      <c r="B99" s="296" t="s">
        <v>1949</v>
      </c>
      <c r="C99" s="295" t="s">
        <v>2003</v>
      </c>
      <c r="D99" s="295" t="s">
        <v>748</v>
      </c>
      <c r="E99" s="302">
        <v>947</v>
      </c>
      <c r="F99" s="302" t="s">
        <v>1016</v>
      </c>
      <c r="G99" s="296" t="s">
        <v>1238</v>
      </c>
      <c r="H99" s="296" t="s">
        <v>1240</v>
      </c>
      <c r="I99" s="268">
        <f>1184.77276+111.01681</f>
        <v>1295.7895700000001</v>
      </c>
      <c r="J99" s="268">
        <f>1184.77276+111.01681</f>
        <v>1295.7895700000001</v>
      </c>
      <c r="K99" s="295">
        <f t="shared" si="0"/>
        <v>0</v>
      </c>
      <c r="L99" s="295" t="s">
        <v>744</v>
      </c>
    </row>
    <row r="100" spans="1:12" ht="77.25" customHeight="1">
      <c r="A100" s="369">
        <v>11</v>
      </c>
      <c r="B100" s="296" t="s">
        <v>1949</v>
      </c>
      <c r="C100" s="295" t="s">
        <v>2004</v>
      </c>
      <c r="D100" s="295" t="s">
        <v>748</v>
      </c>
      <c r="E100" s="302">
        <v>1524</v>
      </c>
      <c r="F100" s="302" t="s">
        <v>1017</v>
      </c>
      <c r="G100" s="296" t="s">
        <v>1238</v>
      </c>
      <c r="H100" s="296" t="s">
        <v>1241</v>
      </c>
      <c r="I100" s="268">
        <f>2074.3926-149.90064</f>
        <v>1924.4919600000001</v>
      </c>
      <c r="J100" s="268">
        <f>2074.3926-149.90064</f>
        <v>1924.4919600000001</v>
      </c>
      <c r="K100" s="295">
        <f t="shared" si="0"/>
        <v>0</v>
      </c>
      <c r="L100" s="295" t="s">
        <v>744</v>
      </c>
    </row>
    <row r="101" spans="1:12" ht="77.25" customHeight="1">
      <c r="A101" s="369">
        <v>12</v>
      </c>
      <c r="B101" s="296" t="s">
        <v>1949</v>
      </c>
      <c r="C101" s="295" t="s">
        <v>2005</v>
      </c>
      <c r="D101" s="295" t="s">
        <v>748</v>
      </c>
      <c r="E101" s="302">
        <v>300</v>
      </c>
      <c r="F101" s="302" t="s">
        <v>1018</v>
      </c>
      <c r="G101" s="296" t="s">
        <v>1242</v>
      </c>
      <c r="H101" s="296" t="s">
        <v>1243</v>
      </c>
      <c r="I101" s="268">
        <f>96.924-44.421</f>
        <v>52.503000000000007</v>
      </c>
      <c r="J101" s="268">
        <f>96.924-44.421</f>
        <v>52.503000000000007</v>
      </c>
      <c r="K101" s="295">
        <f t="shared" si="0"/>
        <v>0</v>
      </c>
      <c r="L101" s="295" t="s">
        <v>744</v>
      </c>
    </row>
    <row r="102" spans="1:12" ht="77.25" customHeight="1">
      <c r="A102" s="369">
        <v>13</v>
      </c>
      <c r="B102" s="296" t="s">
        <v>1949</v>
      </c>
      <c r="C102" s="295" t="s">
        <v>2006</v>
      </c>
      <c r="D102" s="295" t="s">
        <v>748</v>
      </c>
      <c r="E102" s="302">
        <v>648</v>
      </c>
      <c r="F102" s="302" t="s">
        <v>1019</v>
      </c>
      <c r="G102" s="296" t="s">
        <v>1244</v>
      </c>
      <c r="H102" s="296" t="s">
        <v>1243</v>
      </c>
      <c r="I102" s="268">
        <f>83.80584-0.1944</f>
        <v>83.611440000000002</v>
      </c>
      <c r="J102" s="268">
        <f>83.80584-0.1944</f>
        <v>83.611440000000002</v>
      </c>
      <c r="K102" s="295">
        <f t="shared" si="0"/>
        <v>0</v>
      </c>
      <c r="L102" s="295" t="s">
        <v>744</v>
      </c>
    </row>
    <row r="103" spans="1:12" ht="77.25" customHeight="1">
      <c r="A103" s="369">
        <v>14</v>
      </c>
      <c r="B103" s="296" t="s">
        <v>1949</v>
      </c>
      <c r="C103" s="295" t="s">
        <v>2007</v>
      </c>
      <c r="D103" s="295" t="s">
        <v>748</v>
      </c>
      <c r="E103" s="302">
        <v>1642</v>
      </c>
      <c r="F103" s="302" t="s">
        <v>1020</v>
      </c>
      <c r="G103" s="296" t="s">
        <v>1244</v>
      </c>
      <c r="H103" s="296" t="s">
        <v>1245</v>
      </c>
      <c r="I103" s="268">
        <f>2365.15322-339.20436</f>
        <v>2025.9488600000002</v>
      </c>
      <c r="J103" s="268">
        <f>2365.15322-339.20436</f>
        <v>2025.9488600000002</v>
      </c>
      <c r="K103" s="295">
        <f t="shared" si="0"/>
        <v>0</v>
      </c>
      <c r="L103" s="295" t="s">
        <v>744</v>
      </c>
    </row>
    <row r="104" spans="1:12" ht="77.25" customHeight="1">
      <c r="A104" s="369">
        <v>15</v>
      </c>
      <c r="B104" s="296" t="s">
        <v>1949</v>
      </c>
      <c r="C104" s="295" t="s">
        <v>2008</v>
      </c>
      <c r="D104" s="295" t="s">
        <v>748</v>
      </c>
      <c r="E104" s="302">
        <v>31</v>
      </c>
      <c r="F104" s="302" t="s">
        <v>1021</v>
      </c>
      <c r="G104" s="296" t="s">
        <v>1246</v>
      </c>
      <c r="H104" s="296" t="s">
        <v>1247</v>
      </c>
      <c r="I104" s="268">
        <f>44.68433-6.4356</f>
        <v>38.248730000000002</v>
      </c>
      <c r="J104" s="268">
        <f>44.68433-6.4356</f>
        <v>38.248730000000002</v>
      </c>
      <c r="K104" s="295">
        <f t="shared" si="0"/>
        <v>0</v>
      </c>
      <c r="L104" s="295" t="s">
        <v>744</v>
      </c>
    </row>
    <row r="105" spans="1:12" ht="77.25" customHeight="1">
      <c r="A105" s="369">
        <v>16</v>
      </c>
      <c r="B105" s="296" t="s">
        <v>1949</v>
      </c>
      <c r="C105" s="295" t="s">
        <v>2009</v>
      </c>
      <c r="D105" s="295" t="s">
        <v>748</v>
      </c>
      <c r="E105" s="302">
        <v>90</v>
      </c>
      <c r="F105" s="302" t="s">
        <v>1022</v>
      </c>
      <c r="G105" s="296" t="s">
        <v>1248</v>
      </c>
      <c r="H105" s="296" t="s">
        <v>1249</v>
      </c>
      <c r="I105" s="268">
        <f>90.5373+26.1513</f>
        <v>116.68860000000001</v>
      </c>
      <c r="J105" s="268">
        <f>90.5373+26.1513</f>
        <v>116.68860000000001</v>
      </c>
      <c r="K105" s="295">
        <f t="shared" si="0"/>
        <v>0</v>
      </c>
      <c r="L105" s="295" t="s">
        <v>744</v>
      </c>
    </row>
    <row r="106" spans="1:12" ht="77.25" customHeight="1">
      <c r="A106" s="369">
        <v>17</v>
      </c>
      <c r="B106" s="296" t="s">
        <v>1949</v>
      </c>
      <c r="C106" s="295" t="s">
        <v>2010</v>
      </c>
      <c r="D106" s="295" t="s">
        <v>748</v>
      </c>
      <c r="E106" s="302">
        <v>132</v>
      </c>
      <c r="F106" s="302" t="s">
        <v>1023</v>
      </c>
      <c r="G106" s="296" t="s">
        <v>1250</v>
      </c>
      <c r="H106" s="296" t="s">
        <v>1251</v>
      </c>
      <c r="I106" s="268">
        <f>38.60868-11.45892</f>
        <v>27.149760000000001</v>
      </c>
      <c r="J106" s="268">
        <f>38.60868-11.45892</f>
        <v>27.149760000000001</v>
      </c>
      <c r="K106" s="295">
        <f t="shared" si="0"/>
        <v>0</v>
      </c>
      <c r="L106" s="295" t="s">
        <v>744</v>
      </c>
    </row>
    <row r="107" spans="1:12" ht="77.25" customHeight="1">
      <c r="A107" s="369">
        <v>18</v>
      </c>
      <c r="B107" s="296" t="s">
        <v>1949</v>
      </c>
      <c r="C107" s="295" t="s">
        <v>2011</v>
      </c>
      <c r="D107" s="295" t="s">
        <v>748</v>
      </c>
      <c r="E107" s="302">
        <v>3176</v>
      </c>
      <c r="F107" s="302" t="s">
        <v>1024</v>
      </c>
      <c r="G107" s="383" t="s">
        <v>1252</v>
      </c>
      <c r="H107" s="379" t="s">
        <v>1253</v>
      </c>
      <c r="I107" s="268">
        <f>3263.84816+712.72616</f>
        <v>3976.5743200000002</v>
      </c>
      <c r="J107" s="268">
        <f>3263.84816+712.72616</f>
        <v>3976.5743200000002</v>
      </c>
      <c r="K107" s="295">
        <f t="shared" si="0"/>
        <v>0</v>
      </c>
      <c r="L107" s="295" t="s">
        <v>744</v>
      </c>
    </row>
    <row r="108" spans="1:12" ht="77.25" customHeight="1">
      <c r="A108" s="369">
        <v>19</v>
      </c>
      <c r="B108" s="296" t="s">
        <v>1949</v>
      </c>
      <c r="C108" s="295" t="s">
        <v>2012</v>
      </c>
      <c r="D108" s="295" t="s">
        <v>748</v>
      </c>
      <c r="E108" s="302">
        <v>3707</v>
      </c>
      <c r="F108" s="302" t="s">
        <v>1025</v>
      </c>
      <c r="G108" s="383" t="s">
        <v>1252</v>
      </c>
      <c r="H108" s="296" t="s">
        <v>1254</v>
      </c>
      <c r="I108" s="268">
        <f>4043.70681+754.85641</f>
        <v>4798.56322</v>
      </c>
      <c r="J108" s="268">
        <f>4043.70681+754.85641</f>
        <v>4798.56322</v>
      </c>
      <c r="K108" s="295">
        <f t="shared" si="0"/>
        <v>0</v>
      </c>
      <c r="L108" s="295" t="s">
        <v>744</v>
      </c>
    </row>
    <row r="109" spans="1:12" ht="77.25" customHeight="1">
      <c r="A109" s="369">
        <v>20</v>
      </c>
      <c r="B109" s="296" t="s">
        <v>1949</v>
      </c>
      <c r="C109" s="295" t="s">
        <v>2013</v>
      </c>
      <c r="D109" s="295" t="s">
        <v>748</v>
      </c>
      <c r="E109" s="302">
        <v>262</v>
      </c>
      <c r="F109" s="302" t="s">
        <v>1026</v>
      </c>
      <c r="G109" s="381" t="s">
        <v>1162</v>
      </c>
      <c r="H109" s="296" t="s">
        <v>1163</v>
      </c>
      <c r="I109" s="268">
        <f>377.65466-54.3912</f>
        <v>323.26346000000001</v>
      </c>
      <c r="J109" s="268">
        <f>377.65466-54.3912</f>
        <v>323.26346000000001</v>
      </c>
      <c r="K109" s="295">
        <f t="shared" si="0"/>
        <v>0</v>
      </c>
      <c r="L109" s="295" t="s">
        <v>744</v>
      </c>
    </row>
    <row r="110" spans="1:12" ht="92.25" customHeight="1">
      <c r="A110" s="369">
        <v>21</v>
      </c>
      <c r="B110" s="296" t="s">
        <v>1949</v>
      </c>
      <c r="C110" s="295" t="s">
        <v>2014</v>
      </c>
      <c r="D110" s="295" t="s">
        <v>748</v>
      </c>
      <c r="E110" s="302">
        <v>24</v>
      </c>
      <c r="F110" s="302" t="s">
        <v>1027</v>
      </c>
      <c r="G110" s="381" t="s">
        <v>1162</v>
      </c>
      <c r="H110" s="296" t="s">
        <v>1163</v>
      </c>
      <c r="I110" s="268">
        <f>34.59432-4.9824</f>
        <v>29.611920000000005</v>
      </c>
      <c r="J110" s="268">
        <f>34.59432-4.9824</f>
        <v>29.611920000000005</v>
      </c>
      <c r="K110" s="295">
        <f t="shared" si="0"/>
        <v>0</v>
      </c>
      <c r="L110" s="295" t="s">
        <v>744</v>
      </c>
    </row>
    <row r="111" spans="1:12" ht="77.25" customHeight="1">
      <c r="A111" s="369">
        <v>22</v>
      </c>
      <c r="B111" s="296" t="s">
        <v>1949</v>
      </c>
      <c r="C111" s="295" t="s">
        <v>2015</v>
      </c>
      <c r="D111" s="295" t="s">
        <v>748</v>
      </c>
      <c r="E111" s="302">
        <v>12</v>
      </c>
      <c r="F111" s="302" t="s">
        <v>1028</v>
      </c>
      <c r="G111" s="379" t="s">
        <v>1164</v>
      </c>
      <c r="H111" s="296" t="s">
        <v>1165</v>
      </c>
      <c r="I111" s="268">
        <f>2.60076-0.3132</f>
        <v>2.28756</v>
      </c>
      <c r="J111" s="268">
        <f>2.60076-0.3132</f>
        <v>2.28756</v>
      </c>
      <c r="K111" s="295">
        <f t="shared" si="0"/>
        <v>0</v>
      </c>
      <c r="L111" s="295" t="s">
        <v>744</v>
      </c>
    </row>
    <row r="112" spans="1:12" ht="92.25" customHeight="1">
      <c r="A112" s="369">
        <v>23</v>
      </c>
      <c r="B112" s="296" t="s">
        <v>1949</v>
      </c>
      <c r="C112" s="295" t="s">
        <v>2016</v>
      </c>
      <c r="D112" s="295" t="s">
        <v>748</v>
      </c>
      <c r="E112" s="302">
        <v>43</v>
      </c>
      <c r="F112" s="302" t="s">
        <v>1029</v>
      </c>
      <c r="G112" s="381" t="s">
        <v>1166</v>
      </c>
      <c r="H112" s="296" t="s">
        <v>1167</v>
      </c>
      <c r="I112" s="268">
        <f>9.31939-1.1223</f>
        <v>8.1970899999999993</v>
      </c>
      <c r="J112" s="268">
        <f>9.31939-1.1223</f>
        <v>8.1970899999999993</v>
      </c>
      <c r="K112" s="295">
        <f t="shared" si="0"/>
        <v>0</v>
      </c>
      <c r="L112" s="295" t="s">
        <v>744</v>
      </c>
    </row>
    <row r="113" spans="1:12" ht="77.25" customHeight="1">
      <c r="A113" s="369">
        <v>24</v>
      </c>
      <c r="B113" s="296" t="s">
        <v>1949</v>
      </c>
      <c r="C113" s="295" t="s">
        <v>2017</v>
      </c>
      <c r="D113" s="295" t="s">
        <v>748</v>
      </c>
      <c r="E113" s="302">
        <v>181</v>
      </c>
      <c r="F113" s="302" t="s">
        <v>1030</v>
      </c>
      <c r="G113" s="381" t="s">
        <v>1164</v>
      </c>
      <c r="H113" s="379" t="s">
        <v>1168</v>
      </c>
      <c r="I113" s="268">
        <f>30.95462-5.50964</f>
        <v>25.444979999999997</v>
      </c>
      <c r="J113" s="268">
        <f>30.95462-5.50964</f>
        <v>25.444979999999997</v>
      </c>
      <c r="K113" s="295">
        <f t="shared" si="0"/>
        <v>0</v>
      </c>
      <c r="L113" s="295" t="s">
        <v>744</v>
      </c>
    </row>
    <row r="114" spans="1:12" ht="93.75" customHeight="1">
      <c r="A114" s="369">
        <v>25</v>
      </c>
      <c r="B114" s="296" t="s">
        <v>1949</v>
      </c>
      <c r="C114" s="295" t="s">
        <v>2018</v>
      </c>
      <c r="D114" s="295" t="s">
        <v>748</v>
      </c>
      <c r="E114" s="302">
        <v>558</v>
      </c>
      <c r="F114" s="302" t="s">
        <v>1031</v>
      </c>
      <c r="G114" s="379" t="s">
        <v>1169</v>
      </c>
      <c r="H114" s="295" t="s">
        <v>1170</v>
      </c>
      <c r="I114" s="268">
        <f>95.42916-16.98552</f>
        <v>78.443639999999988</v>
      </c>
      <c r="J114" s="268">
        <f>95.42916-16.98552</f>
        <v>78.443639999999988</v>
      </c>
      <c r="K114" s="295">
        <f t="shared" si="0"/>
        <v>0</v>
      </c>
      <c r="L114" s="295" t="s">
        <v>744</v>
      </c>
    </row>
    <row r="115" spans="1:12" ht="77.25" customHeight="1">
      <c r="A115" s="369">
        <v>26</v>
      </c>
      <c r="B115" s="296" t="s">
        <v>1949</v>
      </c>
      <c r="C115" s="295" t="s">
        <v>2019</v>
      </c>
      <c r="D115" s="295" t="s">
        <v>748</v>
      </c>
      <c r="E115" s="302">
        <v>112</v>
      </c>
      <c r="F115" s="302" t="s">
        <v>1032</v>
      </c>
      <c r="G115" s="381" t="s">
        <v>1164</v>
      </c>
      <c r="H115" s="296" t="s">
        <v>1171</v>
      </c>
      <c r="I115" s="268">
        <f>21.4312-2.1056</f>
        <v>19.325600000000001</v>
      </c>
      <c r="J115" s="268">
        <f>21.4312-2.1056</f>
        <v>19.325600000000001</v>
      </c>
      <c r="K115" s="295">
        <f t="shared" si="0"/>
        <v>0</v>
      </c>
      <c r="L115" s="295" t="s">
        <v>744</v>
      </c>
    </row>
    <row r="116" spans="1:12" ht="102" customHeight="1">
      <c r="A116" s="369">
        <v>27</v>
      </c>
      <c r="B116" s="296" t="s">
        <v>1949</v>
      </c>
      <c r="C116" s="295" t="s">
        <v>2020</v>
      </c>
      <c r="D116" s="295" t="s">
        <v>748</v>
      </c>
      <c r="E116" s="302">
        <v>193</v>
      </c>
      <c r="F116" s="302" t="s">
        <v>1033</v>
      </c>
      <c r="G116" s="379" t="s">
        <v>1166</v>
      </c>
      <c r="H116" s="295" t="s">
        <v>1170</v>
      </c>
      <c r="I116" s="268">
        <f>36.93055-3.6284</f>
        <v>33.302149999999997</v>
      </c>
      <c r="J116" s="268">
        <f>36.93055-3.6284</f>
        <v>33.302149999999997</v>
      </c>
      <c r="K116" s="295">
        <f t="shared" si="0"/>
        <v>0</v>
      </c>
      <c r="L116" s="295" t="s">
        <v>744</v>
      </c>
    </row>
    <row r="117" spans="1:12" ht="102" customHeight="1">
      <c r="A117" s="369">
        <v>28</v>
      </c>
      <c r="B117" s="296" t="s">
        <v>1949</v>
      </c>
      <c r="C117" s="295" t="s">
        <v>2021</v>
      </c>
      <c r="D117" s="295" t="s">
        <v>748</v>
      </c>
      <c r="E117" s="302">
        <v>17</v>
      </c>
      <c r="F117" s="302" t="s">
        <v>1034</v>
      </c>
      <c r="G117" s="381" t="s">
        <v>1162</v>
      </c>
      <c r="H117" s="296" t="s">
        <v>1172</v>
      </c>
      <c r="I117" s="268">
        <f>3.72742-0.47549</f>
        <v>3.2519299999999998</v>
      </c>
      <c r="J117" s="268">
        <f>3.72742-0.47549</f>
        <v>3.2519299999999998</v>
      </c>
      <c r="K117" s="295">
        <f t="shared" si="0"/>
        <v>0</v>
      </c>
      <c r="L117" s="295" t="s">
        <v>744</v>
      </c>
    </row>
    <row r="118" spans="1:12" ht="119.25" customHeight="1">
      <c r="A118" s="369">
        <v>29</v>
      </c>
      <c r="B118" s="296" t="s">
        <v>1949</v>
      </c>
      <c r="C118" s="295" t="s">
        <v>2021</v>
      </c>
      <c r="D118" s="295" t="s">
        <v>748</v>
      </c>
      <c r="E118" s="302">
        <v>15</v>
      </c>
      <c r="F118" s="302" t="s">
        <v>1035</v>
      </c>
      <c r="G118" s="381" t="s">
        <v>1162</v>
      </c>
      <c r="H118" s="296" t="s">
        <v>1173</v>
      </c>
      <c r="I118" s="268">
        <f>3.2889-0.41955</f>
        <v>2.8693499999999998</v>
      </c>
      <c r="J118" s="268">
        <f>3.2889-0.41955</f>
        <v>2.8693499999999998</v>
      </c>
      <c r="K118" s="295">
        <f t="shared" si="0"/>
        <v>0</v>
      </c>
      <c r="L118" s="295" t="s">
        <v>744</v>
      </c>
    </row>
    <row r="119" spans="1:12" ht="92.25" customHeight="1">
      <c r="A119" s="369">
        <v>30</v>
      </c>
      <c r="B119" s="296" t="s">
        <v>1949</v>
      </c>
      <c r="C119" s="295" t="s">
        <v>1036</v>
      </c>
      <c r="D119" s="295" t="s">
        <v>748</v>
      </c>
      <c r="E119" s="302">
        <v>627</v>
      </c>
      <c r="F119" s="302" t="s">
        <v>1037</v>
      </c>
      <c r="G119" s="381" t="s">
        <v>1166</v>
      </c>
      <c r="H119" s="296" t="s">
        <v>1174</v>
      </c>
      <c r="I119" s="268">
        <f>15.25491+124.12092</f>
        <v>139.37583000000001</v>
      </c>
      <c r="J119" s="268">
        <f>15.25491+124.12092</f>
        <v>139.37583000000001</v>
      </c>
      <c r="K119" s="295">
        <f t="shared" si="0"/>
        <v>0</v>
      </c>
      <c r="L119" s="295" t="s">
        <v>744</v>
      </c>
    </row>
    <row r="120" spans="1:12" ht="77.25" customHeight="1">
      <c r="A120" s="369">
        <v>31</v>
      </c>
      <c r="B120" s="296" t="s">
        <v>1949</v>
      </c>
      <c r="C120" s="295" t="s">
        <v>2024</v>
      </c>
      <c r="D120" s="295" t="s">
        <v>748</v>
      </c>
      <c r="E120" s="302">
        <v>15</v>
      </c>
      <c r="F120" s="302" t="s">
        <v>1038</v>
      </c>
      <c r="G120" s="379" t="s">
        <v>1164</v>
      </c>
      <c r="H120" s="296" t="s">
        <v>1175</v>
      </c>
      <c r="I120" s="268">
        <f>3.1428+0.7707</f>
        <v>3.9135</v>
      </c>
      <c r="J120" s="268">
        <f>3.1428+0.7707</f>
        <v>3.9135</v>
      </c>
      <c r="K120" s="295">
        <f t="shared" si="0"/>
        <v>0</v>
      </c>
      <c r="L120" s="295" t="s">
        <v>744</v>
      </c>
    </row>
    <row r="121" spans="1:12" ht="77.25" customHeight="1">
      <c r="A121" s="369">
        <v>32</v>
      </c>
      <c r="B121" s="296" t="s">
        <v>1949</v>
      </c>
      <c r="C121" s="295" t="s">
        <v>2023</v>
      </c>
      <c r="D121" s="295" t="s">
        <v>748</v>
      </c>
      <c r="E121" s="302">
        <v>273</v>
      </c>
      <c r="F121" s="302" t="s">
        <v>1039</v>
      </c>
      <c r="G121" s="384" t="s">
        <v>1176</v>
      </c>
      <c r="H121" s="296" t="s">
        <v>1174</v>
      </c>
      <c r="I121" s="268">
        <f>57.19896+14.02674</f>
        <v>71.225700000000003</v>
      </c>
      <c r="J121" s="268">
        <f>57.19896+14.02674</f>
        <v>71.225700000000003</v>
      </c>
      <c r="K121" s="295">
        <f t="shared" si="0"/>
        <v>0</v>
      </c>
      <c r="L121" s="295" t="s">
        <v>744</v>
      </c>
    </row>
    <row r="122" spans="1:12" ht="77.25" customHeight="1">
      <c r="A122" s="369">
        <v>33</v>
      </c>
      <c r="B122" s="296" t="s">
        <v>1949</v>
      </c>
      <c r="C122" s="295" t="s">
        <v>2022</v>
      </c>
      <c r="D122" s="295" t="s">
        <v>748</v>
      </c>
      <c r="E122" s="302">
        <v>75</v>
      </c>
      <c r="F122" s="302" t="s">
        <v>1012</v>
      </c>
      <c r="G122" s="383" t="s">
        <v>1177</v>
      </c>
      <c r="H122" s="296" t="s">
        <v>1234</v>
      </c>
      <c r="I122" s="268">
        <f>21.5865-7.28925</f>
        <v>14.297250000000002</v>
      </c>
      <c r="J122" s="268">
        <f>21.5865-7.28925</f>
        <v>14.297250000000002</v>
      </c>
      <c r="K122" s="295">
        <f t="shared" si="0"/>
        <v>0</v>
      </c>
      <c r="L122" s="295" t="s">
        <v>744</v>
      </c>
    </row>
    <row r="123" spans="1:12" ht="77.25" customHeight="1">
      <c r="A123" s="369">
        <v>34</v>
      </c>
      <c r="B123" s="296" t="s">
        <v>1949</v>
      </c>
      <c r="C123" s="295" t="s">
        <v>2022</v>
      </c>
      <c r="D123" s="295" t="s">
        <v>748</v>
      </c>
      <c r="E123" s="302">
        <v>38</v>
      </c>
      <c r="F123" s="302" t="s">
        <v>1011</v>
      </c>
      <c r="G123" s="383" t="s">
        <v>1177</v>
      </c>
      <c r="H123" s="296" t="s">
        <v>1234</v>
      </c>
      <c r="I123" s="268">
        <f>1.82704+5.4169</f>
        <v>7.2439400000000003</v>
      </c>
      <c r="J123" s="268">
        <f>1.82704+5.4169</f>
        <v>7.2439400000000003</v>
      </c>
      <c r="K123" s="295">
        <f t="shared" si="0"/>
        <v>0</v>
      </c>
      <c r="L123" s="295" t="s">
        <v>744</v>
      </c>
    </row>
    <row r="124" spans="1:12" ht="77.25" customHeight="1">
      <c r="A124" s="369">
        <v>35</v>
      </c>
      <c r="B124" s="296" t="s">
        <v>1949</v>
      </c>
      <c r="C124" s="295" t="s">
        <v>2025</v>
      </c>
      <c r="D124" s="295" t="s">
        <v>748</v>
      </c>
      <c r="E124" s="302">
        <v>221</v>
      </c>
      <c r="F124" s="302" t="s">
        <v>1009</v>
      </c>
      <c r="G124" s="383" t="s">
        <v>1177</v>
      </c>
      <c r="H124" s="296" t="s">
        <v>1159</v>
      </c>
      <c r="I124" s="268">
        <f>46.30392+4.74266</f>
        <v>51.046579999999999</v>
      </c>
      <c r="J124" s="268">
        <f>46.30392+4.74266</f>
        <v>51.046579999999999</v>
      </c>
      <c r="K124" s="295">
        <f t="shared" si="0"/>
        <v>0</v>
      </c>
      <c r="L124" s="295" t="s">
        <v>744</v>
      </c>
    </row>
    <row r="125" spans="1:12" ht="77.25" customHeight="1">
      <c r="A125" s="369">
        <v>36</v>
      </c>
      <c r="B125" s="296" t="s">
        <v>1949</v>
      </c>
      <c r="C125" s="295" t="s">
        <v>2026</v>
      </c>
      <c r="D125" s="295" t="s">
        <v>748</v>
      </c>
      <c r="E125" s="302">
        <v>53</v>
      </c>
      <c r="F125" s="302" t="s">
        <v>1010</v>
      </c>
      <c r="G125" s="383" t="s">
        <v>1177</v>
      </c>
      <c r="H125" s="296" t="s">
        <v>1159</v>
      </c>
      <c r="I125" s="268">
        <f>11.10456+1.13738</f>
        <v>12.24194</v>
      </c>
      <c r="J125" s="268">
        <f>11.10456+1.13738</f>
        <v>12.24194</v>
      </c>
      <c r="K125" s="295">
        <f t="shared" si="0"/>
        <v>0</v>
      </c>
      <c r="L125" s="295" t="s">
        <v>744</v>
      </c>
    </row>
    <row r="126" spans="1:12" ht="108.75" customHeight="1">
      <c r="A126" s="369">
        <v>37</v>
      </c>
      <c r="B126" s="296" t="s">
        <v>1949</v>
      </c>
      <c r="C126" s="295" t="s">
        <v>2027</v>
      </c>
      <c r="D126" s="295" t="s">
        <v>748</v>
      </c>
      <c r="E126" s="302">
        <v>1202</v>
      </c>
      <c r="F126" s="302" t="s">
        <v>1041</v>
      </c>
      <c r="G126" s="295" t="s">
        <v>1166</v>
      </c>
      <c r="H126" s="296" t="s">
        <v>1174</v>
      </c>
      <c r="I126" s="268">
        <f>252+15.19258</f>
        <v>267.19258000000002</v>
      </c>
      <c r="J126" s="268">
        <f>252+15.19258</f>
        <v>267.19258000000002</v>
      </c>
      <c r="K126" s="295">
        <f t="shared" si="0"/>
        <v>0</v>
      </c>
      <c r="L126" s="295" t="s">
        <v>744</v>
      </c>
    </row>
    <row r="127" spans="1:12" ht="162.75" customHeight="1">
      <c r="A127" s="369">
        <v>38</v>
      </c>
      <c r="B127" s="296" t="s">
        <v>1949</v>
      </c>
      <c r="C127" s="295" t="s">
        <v>2027</v>
      </c>
      <c r="D127" s="295" t="s">
        <v>748</v>
      </c>
      <c r="E127" s="302">
        <v>624</v>
      </c>
      <c r="F127" s="302" t="s">
        <v>1042</v>
      </c>
      <c r="G127" s="295" t="s">
        <v>1162</v>
      </c>
      <c r="H127" s="296" t="s">
        <v>1178</v>
      </c>
      <c r="I127" s="268">
        <f>131+7.70896</f>
        <v>138.70895999999999</v>
      </c>
      <c r="J127" s="268">
        <f>131+7.70896</f>
        <v>138.70895999999999</v>
      </c>
      <c r="K127" s="295">
        <f t="shared" si="0"/>
        <v>0</v>
      </c>
      <c r="L127" s="295" t="s">
        <v>744</v>
      </c>
    </row>
    <row r="128" spans="1:12" ht="108.75" customHeight="1">
      <c r="A128" s="369">
        <v>39</v>
      </c>
      <c r="B128" s="296" t="s">
        <v>1949</v>
      </c>
      <c r="C128" s="295" t="s">
        <v>2028</v>
      </c>
      <c r="D128" s="295" t="s">
        <v>748</v>
      </c>
      <c r="E128" s="302">
        <v>375</v>
      </c>
      <c r="F128" s="302" t="s">
        <v>1043</v>
      </c>
      <c r="G128" s="379" t="s">
        <v>1176</v>
      </c>
      <c r="H128" s="296" t="s">
        <v>1174</v>
      </c>
      <c r="I128" s="268">
        <f>77.89-12.79</f>
        <v>65.099999999999994</v>
      </c>
      <c r="J128" s="268">
        <f>77.89-12.79</f>
        <v>65.099999999999994</v>
      </c>
      <c r="K128" s="295">
        <f t="shared" si="0"/>
        <v>0</v>
      </c>
      <c r="L128" s="295" t="s">
        <v>744</v>
      </c>
    </row>
    <row r="129" spans="1:12" ht="108.75" customHeight="1">
      <c r="A129" s="369">
        <v>40</v>
      </c>
      <c r="B129" s="296" t="s">
        <v>1949</v>
      </c>
      <c r="C129" s="295" t="s">
        <v>2028</v>
      </c>
      <c r="D129" s="295" t="s">
        <v>748</v>
      </c>
      <c r="E129" s="302">
        <v>18</v>
      </c>
      <c r="F129" s="302" t="s">
        <v>1044</v>
      </c>
      <c r="G129" s="384" t="s">
        <v>1179</v>
      </c>
      <c r="H129" s="296" t="s">
        <v>1180</v>
      </c>
      <c r="I129" s="268">
        <f>3.78-0.6552</f>
        <v>3.1247999999999996</v>
      </c>
      <c r="J129" s="268">
        <f>3.78-0.6552</f>
        <v>3.1247999999999996</v>
      </c>
      <c r="K129" s="295">
        <f t="shared" si="0"/>
        <v>0</v>
      </c>
      <c r="L129" s="295" t="s">
        <v>744</v>
      </c>
    </row>
    <row r="130" spans="1:12" ht="96" customHeight="1">
      <c r="A130" s="369">
        <v>41</v>
      </c>
      <c r="B130" s="296" t="s">
        <v>1949</v>
      </c>
      <c r="C130" s="295" t="s">
        <v>2029</v>
      </c>
      <c r="D130" s="295" t="s">
        <v>748</v>
      </c>
      <c r="E130" s="302">
        <v>36</v>
      </c>
      <c r="F130" s="302" t="s">
        <v>1008</v>
      </c>
      <c r="G130" s="383" t="s">
        <v>1177</v>
      </c>
      <c r="H130" s="296" t="s">
        <v>1158</v>
      </c>
      <c r="I130" s="268">
        <f>7.56+16.74792</f>
        <v>24.307919999999999</v>
      </c>
      <c r="J130" s="268">
        <f>7.56+16.74792</f>
        <v>24.307919999999999</v>
      </c>
      <c r="K130" s="295">
        <f t="shared" si="0"/>
        <v>0</v>
      </c>
      <c r="L130" s="295" t="s">
        <v>744</v>
      </c>
    </row>
    <row r="131" spans="1:12" ht="96" customHeight="1">
      <c r="A131" s="369">
        <v>42</v>
      </c>
      <c r="B131" s="296" t="s">
        <v>1949</v>
      </c>
      <c r="C131" s="295" t="s">
        <v>2030</v>
      </c>
      <c r="D131" s="295" t="s">
        <v>748</v>
      </c>
      <c r="E131" s="302">
        <v>16</v>
      </c>
      <c r="F131" s="302" t="s">
        <v>1007</v>
      </c>
      <c r="G131" s="383" t="s">
        <v>1177</v>
      </c>
      <c r="H131" s="296" t="s">
        <v>1156</v>
      </c>
      <c r="I131" s="268">
        <f>3.36+7.44352</f>
        <v>10.803520000000001</v>
      </c>
      <c r="J131" s="268">
        <f>3.36+7.44352</f>
        <v>10.803520000000001</v>
      </c>
      <c r="K131" s="295">
        <f t="shared" si="0"/>
        <v>0</v>
      </c>
      <c r="L131" s="295" t="s">
        <v>744</v>
      </c>
    </row>
    <row r="132" spans="1:12" ht="96" customHeight="1">
      <c r="A132" s="369">
        <v>43</v>
      </c>
      <c r="B132" s="296" t="s">
        <v>1949</v>
      </c>
      <c r="C132" s="295" t="s">
        <v>2031</v>
      </c>
      <c r="D132" s="295" t="s">
        <v>748</v>
      </c>
      <c r="E132" s="302">
        <v>3000</v>
      </c>
      <c r="F132" s="302" t="s">
        <v>1045</v>
      </c>
      <c r="G132" s="382" t="s">
        <v>1181</v>
      </c>
      <c r="H132" s="296" t="s">
        <v>1182</v>
      </c>
      <c r="I132" s="364">
        <f>4.0869+4.2435</f>
        <v>8.3304000000000009</v>
      </c>
      <c r="J132" s="364">
        <f>4.0869+4.2435</f>
        <v>8.3304000000000009</v>
      </c>
      <c r="K132" s="295">
        <f t="shared" si="0"/>
        <v>0</v>
      </c>
      <c r="L132" s="295" t="s">
        <v>744</v>
      </c>
    </row>
    <row r="133" spans="1:12" ht="84.75" customHeight="1">
      <c r="A133" s="369">
        <v>44</v>
      </c>
      <c r="B133" s="296" t="s">
        <v>1949</v>
      </c>
      <c r="C133" s="295" t="s">
        <v>2032</v>
      </c>
      <c r="D133" s="295" t="s">
        <v>748</v>
      </c>
      <c r="E133" s="302">
        <v>1135</v>
      </c>
      <c r="F133" s="302" t="s">
        <v>1046</v>
      </c>
      <c r="G133" s="296" t="s">
        <v>1183</v>
      </c>
      <c r="H133" s="296" t="s">
        <v>1184</v>
      </c>
      <c r="I133" s="364">
        <f>1064.0398+1314.7159</f>
        <v>2378.7556999999997</v>
      </c>
      <c r="J133" s="364">
        <f>1064.0398+1314.7159</f>
        <v>2378.7556999999997</v>
      </c>
      <c r="K133" s="295">
        <f t="shared" si="0"/>
        <v>0</v>
      </c>
      <c r="L133" s="295" t="s">
        <v>744</v>
      </c>
    </row>
    <row r="134" spans="1:12" ht="77.25" customHeight="1">
      <c r="A134" s="369">
        <v>45</v>
      </c>
      <c r="B134" s="296" t="s">
        <v>1949</v>
      </c>
      <c r="C134" s="295" t="s">
        <v>2033</v>
      </c>
      <c r="D134" s="295" t="s">
        <v>748</v>
      </c>
      <c r="E134" s="302">
        <v>763710</v>
      </c>
      <c r="F134" s="302" t="s">
        <v>1047</v>
      </c>
      <c r="G134" s="295" t="s">
        <v>1224</v>
      </c>
      <c r="H134" s="296" t="s">
        <v>1225</v>
      </c>
      <c r="I134" s="364">
        <f>197923.0836+14143.9092</f>
        <v>212066.99280000001</v>
      </c>
      <c r="J134" s="364">
        <f>197923.0836+14143.9092</f>
        <v>212066.99280000001</v>
      </c>
      <c r="K134" s="295">
        <f t="shared" si="0"/>
        <v>0</v>
      </c>
      <c r="L134" s="295" t="s">
        <v>744</v>
      </c>
    </row>
    <row r="135" spans="1:12" ht="77.25" customHeight="1">
      <c r="A135" s="369">
        <v>46</v>
      </c>
      <c r="B135" s="296" t="s">
        <v>1949</v>
      </c>
      <c r="C135" s="295" t="s">
        <v>2034</v>
      </c>
      <c r="D135" s="295" t="s">
        <v>748</v>
      </c>
      <c r="E135" s="302">
        <v>3460</v>
      </c>
      <c r="F135" s="302" t="s">
        <v>1048</v>
      </c>
      <c r="G135" s="295" t="s">
        <v>1224</v>
      </c>
      <c r="H135" s="296" t="s">
        <v>1226</v>
      </c>
      <c r="I135" s="364">
        <f>3989.9336-1960.436</f>
        <v>2029.4975999999999</v>
      </c>
      <c r="J135" s="364">
        <f>3989.9336-1960.436</f>
        <v>2029.4975999999999</v>
      </c>
      <c r="K135" s="295">
        <f t="shared" si="0"/>
        <v>0</v>
      </c>
      <c r="L135" s="295" t="s">
        <v>744</v>
      </c>
    </row>
    <row r="136" spans="1:12" ht="77.25" customHeight="1">
      <c r="A136" s="369">
        <v>47</v>
      </c>
      <c r="B136" s="296" t="s">
        <v>1949</v>
      </c>
      <c r="C136" s="295" t="s">
        <v>2035</v>
      </c>
      <c r="D136" s="295" t="s">
        <v>748</v>
      </c>
      <c r="E136" s="302">
        <v>115821</v>
      </c>
      <c r="F136" s="302" t="s">
        <v>1049</v>
      </c>
      <c r="G136" s="295" t="s">
        <v>1224</v>
      </c>
      <c r="H136" s="296" t="s">
        <v>1226</v>
      </c>
      <c r="I136" s="364">
        <f>138247.42023+6806.80017</f>
        <v>145054.22039999999</v>
      </c>
      <c r="J136" s="364">
        <f>138247.42023+6806.80017</f>
        <v>145054.22039999999</v>
      </c>
      <c r="K136" s="295">
        <f t="shared" si="0"/>
        <v>0</v>
      </c>
      <c r="L136" s="295" t="s">
        <v>744</v>
      </c>
    </row>
    <row r="137" spans="1:12" ht="77.25" customHeight="1">
      <c r="A137" s="369">
        <v>48</v>
      </c>
      <c r="B137" s="296" t="s">
        <v>1949</v>
      </c>
      <c r="C137" s="295" t="s">
        <v>2034</v>
      </c>
      <c r="D137" s="295" t="s">
        <v>748</v>
      </c>
      <c r="E137" s="302">
        <v>3513</v>
      </c>
      <c r="F137" s="302" t="s">
        <v>1050</v>
      </c>
      <c r="G137" s="295" t="s">
        <v>1224</v>
      </c>
      <c r="H137" s="296" t="s">
        <v>1226</v>
      </c>
      <c r="I137" s="364">
        <f>3533.76183+1467.20445</f>
        <v>5000.9662799999996</v>
      </c>
      <c r="J137" s="364">
        <f>3533.76183+1467.20445</f>
        <v>5000.9662799999996</v>
      </c>
      <c r="K137" s="295">
        <f t="shared" si="0"/>
        <v>0</v>
      </c>
      <c r="L137" s="295" t="s">
        <v>744</v>
      </c>
    </row>
    <row r="138" spans="1:12" ht="77.25" customHeight="1">
      <c r="A138" s="369">
        <v>49</v>
      </c>
      <c r="B138" s="296" t="s">
        <v>1949</v>
      </c>
      <c r="C138" s="295" t="s">
        <v>2036</v>
      </c>
      <c r="D138" s="295" t="s">
        <v>748</v>
      </c>
      <c r="E138" s="302">
        <v>827</v>
      </c>
      <c r="F138" s="302" t="s">
        <v>1051</v>
      </c>
      <c r="G138" s="295" t="s">
        <v>1224</v>
      </c>
      <c r="H138" s="296" t="s">
        <v>1226</v>
      </c>
      <c r="I138" s="364">
        <f>1191.21907+376.8639</f>
        <v>1568.0829700000002</v>
      </c>
      <c r="J138" s="364">
        <f>1191.21907+376.8639</f>
        <v>1568.0829700000002</v>
      </c>
      <c r="K138" s="295">
        <f t="shared" si="0"/>
        <v>0</v>
      </c>
      <c r="L138" s="295" t="s">
        <v>744</v>
      </c>
    </row>
    <row r="139" spans="1:12" ht="107.25" customHeight="1">
      <c r="A139" s="369">
        <v>50</v>
      </c>
      <c r="B139" s="296" t="s">
        <v>1949</v>
      </c>
      <c r="C139" s="295" t="s">
        <v>2037</v>
      </c>
      <c r="D139" s="295" t="s">
        <v>748</v>
      </c>
      <c r="E139" s="302" t="s">
        <v>1227</v>
      </c>
      <c r="F139" s="302" t="s">
        <v>1052</v>
      </c>
      <c r="G139" s="295" t="s">
        <v>1224</v>
      </c>
      <c r="H139" s="296" t="s">
        <v>1226</v>
      </c>
      <c r="I139" s="364">
        <f>389753.58456+82248.42264</f>
        <v>472002.00719999999</v>
      </c>
      <c r="J139" s="364">
        <f>389753.58456+82248.42264</f>
        <v>472002.00719999999</v>
      </c>
      <c r="K139" s="295">
        <f t="shared" si="0"/>
        <v>0</v>
      </c>
      <c r="L139" s="295" t="s">
        <v>744</v>
      </c>
    </row>
    <row r="140" spans="1:12" ht="107.25" customHeight="1">
      <c r="A140" s="369">
        <v>51</v>
      </c>
      <c r="B140" s="296" t="s">
        <v>1949</v>
      </c>
      <c r="C140" s="295" t="s">
        <v>1053</v>
      </c>
      <c r="D140" s="295" t="s">
        <v>748</v>
      </c>
      <c r="E140" s="302">
        <v>2478</v>
      </c>
      <c r="F140" s="302" t="s">
        <v>1054</v>
      </c>
      <c r="G140" s="295" t="s">
        <v>1224</v>
      </c>
      <c r="H140" s="296" t="s">
        <v>1226</v>
      </c>
      <c r="I140" s="364">
        <f>2752.95888+829.08924</f>
        <v>3582.0481200000004</v>
      </c>
      <c r="J140" s="364">
        <f>2752.95888+829.08924</f>
        <v>3582.0481200000004</v>
      </c>
      <c r="K140" s="295">
        <f t="shared" si="0"/>
        <v>0</v>
      </c>
      <c r="L140" s="295" t="s">
        <v>744</v>
      </c>
    </row>
    <row r="141" spans="1:12" ht="107.25" customHeight="1">
      <c r="A141" s="369">
        <v>52</v>
      </c>
      <c r="B141" s="296" t="s">
        <v>1949</v>
      </c>
      <c r="C141" s="295" t="s">
        <v>1055</v>
      </c>
      <c r="D141" s="295" t="s">
        <v>748</v>
      </c>
      <c r="E141" s="302">
        <v>19754</v>
      </c>
      <c r="F141" s="302" t="s">
        <v>1056</v>
      </c>
      <c r="G141" s="295" t="s">
        <v>1224</v>
      </c>
      <c r="H141" s="296" t="s">
        <v>1228</v>
      </c>
      <c r="I141" s="364">
        <f>21954.79314+4113.17788</f>
        <v>26067.971020000001</v>
      </c>
      <c r="J141" s="364">
        <f>21954.79314+4113.17788</f>
        <v>26067.971020000001</v>
      </c>
      <c r="K141" s="295">
        <f t="shared" si="0"/>
        <v>0</v>
      </c>
      <c r="L141" s="295" t="s">
        <v>744</v>
      </c>
    </row>
    <row r="142" spans="1:12" ht="77.25" customHeight="1">
      <c r="A142" s="369">
        <v>53</v>
      </c>
      <c r="B142" s="296" t="s">
        <v>1949</v>
      </c>
      <c r="C142" s="295" t="s">
        <v>2035</v>
      </c>
      <c r="D142" s="295" t="s">
        <v>748</v>
      </c>
      <c r="E142" s="302">
        <v>954</v>
      </c>
      <c r="F142" s="302" t="s">
        <v>1057</v>
      </c>
      <c r="G142" s="295" t="s">
        <v>1229</v>
      </c>
      <c r="H142" s="296" t="s">
        <v>1226</v>
      </c>
      <c r="I142" s="364">
        <f>959.63814+478.42146</f>
        <v>1438.0596</v>
      </c>
      <c r="J142" s="364">
        <f>959.63814+478.42146</f>
        <v>1438.0596</v>
      </c>
      <c r="K142" s="295">
        <f t="shared" si="0"/>
        <v>0</v>
      </c>
      <c r="L142" s="295" t="s">
        <v>744</v>
      </c>
    </row>
    <row r="143" spans="1:12" ht="77.25" customHeight="1">
      <c r="A143" s="369">
        <v>54</v>
      </c>
      <c r="B143" s="296" t="s">
        <v>1949</v>
      </c>
      <c r="C143" s="295" t="s">
        <v>2034</v>
      </c>
      <c r="D143" s="295" t="s">
        <v>748</v>
      </c>
      <c r="E143" s="302">
        <v>1509</v>
      </c>
      <c r="F143" s="302" t="s">
        <v>1058</v>
      </c>
      <c r="G143" s="295" t="s">
        <v>1229</v>
      </c>
      <c r="H143" s="296" t="s">
        <v>1226</v>
      </c>
      <c r="I143" s="364">
        <f>2101.32777+128.00847</f>
        <v>2229.3362399999996</v>
      </c>
      <c r="J143" s="364">
        <f>2101.32777+128.00847</f>
        <v>2229.3362399999996</v>
      </c>
      <c r="K143" s="295">
        <f t="shared" si="0"/>
        <v>0</v>
      </c>
      <c r="L143" s="295" t="s">
        <v>744</v>
      </c>
    </row>
    <row r="144" spans="1:12" ht="77.25" customHeight="1">
      <c r="A144" s="369">
        <v>55</v>
      </c>
      <c r="B144" s="296" t="s">
        <v>1949</v>
      </c>
      <c r="C144" s="295" t="s">
        <v>2034</v>
      </c>
      <c r="D144" s="295" t="s">
        <v>748</v>
      </c>
      <c r="E144" s="302">
        <v>195</v>
      </c>
      <c r="F144" s="302" t="s">
        <v>1059</v>
      </c>
      <c r="G144" s="295" t="s">
        <v>1229</v>
      </c>
      <c r="H144" s="296" t="s">
        <v>1226</v>
      </c>
      <c r="I144" s="364">
        <f>207.47025+89.16765</f>
        <v>296.6379</v>
      </c>
      <c r="J144" s="364">
        <f>207.47025+89.16765</f>
        <v>296.6379</v>
      </c>
      <c r="K144" s="295">
        <f t="shared" si="0"/>
        <v>0</v>
      </c>
      <c r="L144" s="295" t="s">
        <v>744</v>
      </c>
    </row>
    <row r="145" spans="1:12" ht="77.25" customHeight="1">
      <c r="A145" s="369">
        <v>56</v>
      </c>
      <c r="B145" s="296" t="s">
        <v>1949</v>
      </c>
      <c r="C145" s="295" t="s">
        <v>2038</v>
      </c>
      <c r="D145" s="295" t="s">
        <v>748</v>
      </c>
      <c r="E145" s="302">
        <v>1553</v>
      </c>
      <c r="F145" s="302" t="s">
        <v>1060</v>
      </c>
      <c r="G145" s="295" t="s">
        <v>1229</v>
      </c>
      <c r="H145" s="296" t="s">
        <v>1226</v>
      </c>
      <c r="I145" s="364">
        <f>2236.95673+627.34988</f>
        <v>2864.3066099999996</v>
      </c>
      <c r="J145" s="364">
        <f>2236.95673+627.34988</f>
        <v>2864.3066099999996</v>
      </c>
      <c r="K145" s="295">
        <f t="shared" si="0"/>
        <v>0</v>
      </c>
      <c r="L145" s="295" t="s">
        <v>744</v>
      </c>
    </row>
    <row r="146" spans="1:12" ht="77.25" customHeight="1">
      <c r="A146" s="369">
        <v>57</v>
      </c>
      <c r="B146" s="296" t="s">
        <v>1949</v>
      </c>
      <c r="C146" s="295" t="s">
        <v>2039</v>
      </c>
      <c r="D146" s="295" t="s">
        <v>748</v>
      </c>
      <c r="E146" s="302">
        <v>90204</v>
      </c>
      <c r="F146" s="302" t="s">
        <v>1061</v>
      </c>
      <c r="G146" s="379" t="s">
        <v>1230</v>
      </c>
      <c r="H146" s="296" t="s">
        <v>1226</v>
      </c>
      <c r="I146" s="364">
        <f>816.3462+849.33026</f>
        <v>1665.6764599999999</v>
      </c>
      <c r="J146" s="364">
        <f>816.3462+849.33026</f>
        <v>1665.6764599999999</v>
      </c>
      <c r="K146" s="295">
        <f t="shared" si="0"/>
        <v>0</v>
      </c>
      <c r="L146" s="295" t="s">
        <v>744</v>
      </c>
    </row>
    <row r="147" spans="1:12" ht="77.25" customHeight="1">
      <c r="A147" s="369">
        <v>58</v>
      </c>
      <c r="B147" s="296" t="s">
        <v>1949</v>
      </c>
      <c r="C147" s="295" t="s">
        <v>2040</v>
      </c>
      <c r="D147" s="295" t="s">
        <v>748</v>
      </c>
      <c r="E147" s="302">
        <v>27188</v>
      </c>
      <c r="F147" s="302" t="s">
        <v>1062</v>
      </c>
      <c r="G147" s="295" t="s">
        <v>1230</v>
      </c>
      <c r="H147" s="296" t="s">
        <v>1226</v>
      </c>
      <c r="I147" s="364">
        <f>146.27144+361.79813</f>
        <v>508.06957</v>
      </c>
      <c r="J147" s="364">
        <f>146.27144+361.79813</f>
        <v>508.06957</v>
      </c>
      <c r="K147" s="295">
        <f t="shared" si="0"/>
        <v>0</v>
      </c>
      <c r="L147" s="295" t="s">
        <v>744</v>
      </c>
    </row>
    <row r="148" spans="1:12" ht="77.25" customHeight="1">
      <c r="A148" s="369">
        <v>59</v>
      </c>
      <c r="B148" s="296" t="s">
        <v>1949</v>
      </c>
      <c r="C148" s="295" t="s">
        <v>2040</v>
      </c>
      <c r="D148" s="295" t="s">
        <v>748</v>
      </c>
      <c r="E148" s="302">
        <v>8038</v>
      </c>
      <c r="F148" s="302" t="s">
        <v>1343</v>
      </c>
      <c r="G148" s="295" t="s">
        <v>1230</v>
      </c>
      <c r="H148" s="296" t="s">
        <v>1226</v>
      </c>
      <c r="I148" s="364">
        <f>115.26492+34.94338</f>
        <v>150.20830000000001</v>
      </c>
      <c r="J148" s="364">
        <f>115.26492+34.94338</f>
        <v>150.20830000000001</v>
      </c>
      <c r="K148" s="295">
        <v>0</v>
      </c>
      <c r="L148" s="295" t="s">
        <v>1344</v>
      </c>
    </row>
    <row r="149" spans="1:12" ht="77.25" customHeight="1">
      <c r="A149" s="369">
        <v>60</v>
      </c>
      <c r="B149" s="296" t="s">
        <v>1949</v>
      </c>
      <c r="C149" s="295" t="s">
        <v>2041</v>
      </c>
      <c r="D149" s="295" t="s">
        <v>748</v>
      </c>
      <c r="E149" s="302">
        <v>26554</v>
      </c>
      <c r="F149" s="302" t="s">
        <v>1063</v>
      </c>
      <c r="G149" s="295" t="s">
        <v>1230</v>
      </c>
      <c r="H149" s="296" t="s">
        <v>1226</v>
      </c>
      <c r="I149" s="364">
        <f>142.86052+353.36132</f>
        <v>496.22183999999999</v>
      </c>
      <c r="J149" s="364">
        <f>142.86052+353.36132</f>
        <v>496.22183999999999</v>
      </c>
      <c r="K149" s="295">
        <f t="shared" si="0"/>
        <v>0</v>
      </c>
      <c r="L149" s="295" t="s">
        <v>744</v>
      </c>
    </row>
    <row r="150" spans="1:12" ht="77.25" customHeight="1">
      <c r="A150" s="369">
        <v>61</v>
      </c>
      <c r="B150" s="296" t="s">
        <v>1949</v>
      </c>
      <c r="C150" s="295" t="s">
        <v>2042</v>
      </c>
      <c r="D150" s="295" t="s">
        <v>748</v>
      </c>
      <c r="E150" s="302">
        <v>3742</v>
      </c>
      <c r="F150" s="302" t="s">
        <v>1231</v>
      </c>
      <c r="G150" s="295" t="s">
        <v>1230</v>
      </c>
      <c r="H150" s="296" t="s">
        <v>1226</v>
      </c>
      <c r="I150" s="364">
        <f>53.66028+16.26749</f>
        <v>69.927769999999995</v>
      </c>
      <c r="J150" s="364">
        <f>53.66028+16.26749</f>
        <v>69.927769999999995</v>
      </c>
      <c r="K150" s="295">
        <f>I150-J150</f>
        <v>0</v>
      </c>
      <c r="L150" s="295" t="s">
        <v>744</v>
      </c>
    </row>
    <row r="151" spans="1:12" ht="105.75" customHeight="1">
      <c r="A151" s="369">
        <v>62</v>
      </c>
      <c r="B151" s="296" t="s">
        <v>1949</v>
      </c>
      <c r="C151" s="295" t="s">
        <v>2043</v>
      </c>
      <c r="D151" s="295" t="s">
        <v>748</v>
      </c>
      <c r="E151" s="302">
        <v>8296</v>
      </c>
      <c r="F151" s="302" t="s">
        <v>1232</v>
      </c>
      <c r="G151" s="295" t="s">
        <v>1233</v>
      </c>
      <c r="H151" s="296" t="s">
        <v>1226</v>
      </c>
      <c r="I151" s="364">
        <f>48.03384+2120.6791</f>
        <v>2168.7129399999999</v>
      </c>
      <c r="J151" s="364">
        <f>48.03384+2120.6791</f>
        <v>2168.7129399999999</v>
      </c>
      <c r="K151" s="295">
        <f>I151-J151</f>
        <v>0</v>
      </c>
      <c r="L151" s="295" t="s">
        <v>744</v>
      </c>
    </row>
    <row r="152" spans="1:12" ht="77.25" customHeight="1">
      <c r="A152" s="369">
        <v>63</v>
      </c>
      <c r="B152" s="296" t="s">
        <v>1949</v>
      </c>
      <c r="C152" s="377" t="s">
        <v>2044</v>
      </c>
      <c r="D152" s="295" t="s">
        <v>748</v>
      </c>
      <c r="E152" s="302">
        <v>7758</v>
      </c>
      <c r="F152" s="302" t="s">
        <v>1345</v>
      </c>
      <c r="G152" s="295" t="s">
        <v>1346</v>
      </c>
      <c r="H152" s="385" t="s">
        <v>1347</v>
      </c>
      <c r="I152" s="364">
        <f>8990.7462+821.49462</f>
        <v>9812.2408199999991</v>
      </c>
      <c r="J152" s="364">
        <f>8990.7462+821.49462</f>
        <v>9812.2408199999991</v>
      </c>
      <c r="K152" s="295">
        <v>0</v>
      </c>
      <c r="L152" s="295" t="s">
        <v>744</v>
      </c>
    </row>
    <row r="153" spans="1:12" ht="77.25" customHeight="1">
      <c r="A153" s="369">
        <v>64</v>
      </c>
      <c r="B153" s="296" t="s">
        <v>1949</v>
      </c>
      <c r="C153" s="377" t="s">
        <v>2046</v>
      </c>
      <c r="D153" s="295" t="s">
        <v>748</v>
      </c>
      <c r="E153" s="302">
        <v>5637</v>
      </c>
      <c r="F153" s="302" t="s">
        <v>1348</v>
      </c>
      <c r="G153" s="295" t="s">
        <v>1346</v>
      </c>
      <c r="H153" s="385" t="s">
        <v>1347</v>
      </c>
      <c r="I153" s="364">
        <f>68.48451</f>
        <v>68.48451</v>
      </c>
      <c r="J153" s="364">
        <f>68.48451</f>
        <v>68.48451</v>
      </c>
      <c r="K153" s="295">
        <v>0</v>
      </c>
      <c r="L153" s="295" t="s">
        <v>744</v>
      </c>
    </row>
    <row r="154" spans="1:12" ht="77.25" customHeight="1">
      <c r="A154" s="369">
        <v>65</v>
      </c>
      <c r="B154" s="296" t="s">
        <v>1949</v>
      </c>
      <c r="C154" s="377" t="s">
        <v>2045</v>
      </c>
      <c r="D154" s="295" t="s">
        <v>748</v>
      </c>
      <c r="E154" s="302">
        <v>3500</v>
      </c>
      <c r="F154" s="302" t="s">
        <v>1349</v>
      </c>
      <c r="G154" s="295" t="s">
        <v>1350</v>
      </c>
      <c r="H154" s="386" t="s">
        <v>1338</v>
      </c>
      <c r="I154" s="387">
        <f>168.28+10.535</f>
        <v>178.815</v>
      </c>
      <c r="J154" s="387">
        <f>168.28+10.535</f>
        <v>178.815</v>
      </c>
      <c r="K154" s="295">
        <v>0</v>
      </c>
      <c r="L154" s="295" t="s">
        <v>744</v>
      </c>
    </row>
    <row r="155" spans="1:12" ht="117.75" customHeight="1">
      <c r="A155" s="369">
        <v>66</v>
      </c>
      <c r="B155" s="296" t="s">
        <v>1949</v>
      </c>
      <c r="C155" s="377" t="s">
        <v>1712</v>
      </c>
      <c r="D155" s="295" t="s">
        <v>748</v>
      </c>
      <c r="E155" s="302">
        <v>230</v>
      </c>
      <c r="F155" s="302" t="s">
        <v>1351</v>
      </c>
      <c r="G155" s="295" t="s">
        <v>1352</v>
      </c>
      <c r="H155" s="295" t="s">
        <v>1353</v>
      </c>
      <c r="I155" s="387">
        <f>243.8322+15.2766</f>
        <v>259.10879999999997</v>
      </c>
      <c r="J155" s="387">
        <f>243.8322+15.2766</f>
        <v>259.10879999999997</v>
      </c>
      <c r="K155" s="295">
        <v>0</v>
      </c>
      <c r="L155" s="295" t="s">
        <v>744</v>
      </c>
    </row>
    <row r="156" spans="1:12" ht="89.25" customHeight="1">
      <c r="A156" s="369">
        <v>67</v>
      </c>
      <c r="B156" s="296" t="s">
        <v>1949</v>
      </c>
      <c r="C156" s="296" t="s">
        <v>2047</v>
      </c>
      <c r="D156" s="295" t="s">
        <v>748</v>
      </c>
      <c r="E156" s="302">
        <v>5151</v>
      </c>
      <c r="F156" s="302" t="s">
        <v>1354</v>
      </c>
      <c r="G156" s="295" t="s">
        <v>1355</v>
      </c>
      <c r="H156" s="295" t="s">
        <v>1356</v>
      </c>
      <c r="I156" s="387">
        <f>29.82429+647.06862</f>
        <v>676.89291000000003</v>
      </c>
      <c r="J156" s="387">
        <f>29.82429+647.06862</f>
        <v>676.89291000000003</v>
      </c>
      <c r="K156" s="295">
        <v>0</v>
      </c>
      <c r="L156" s="295" t="s">
        <v>1357</v>
      </c>
    </row>
    <row r="157" spans="1:12" ht="92.25" customHeight="1">
      <c r="A157" s="369">
        <v>68</v>
      </c>
      <c r="B157" s="296" t="s">
        <v>1949</v>
      </c>
      <c r="C157" s="296" t="s">
        <v>2048</v>
      </c>
      <c r="D157" s="295" t="s">
        <v>748</v>
      </c>
      <c r="E157" s="302">
        <v>7728</v>
      </c>
      <c r="F157" s="302" t="s">
        <v>1358</v>
      </c>
      <c r="G157" s="295" t="s">
        <v>1359</v>
      </c>
      <c r="H157" s="295" t="s">
        <v>1360</v>
      </c>
      <c r="I157" s="387">
        <f>44.74512+952.8624</f>
        <v>997.60752000000002</v>
      </c>
      <c r="J157" s="387">
        <f>44.74512+952.8624</f>
        <v>997.60752000000002</v>
      </c>
      <c r="K157" s="295">
        <v>0</v>
      </c>
      <c r="L157" s="295" t="s">
        <v>1357</v>
      </c>
    </row>
    <row r="158" spans="1:12" ht="77.25" customHeight="1">
      <c r="A158" s="369">
        <v>69</v>
      </c>
      <c r="B158" s="296" t="s">
        <v>1949</v>
      </c>
      <c r="C158" s="296" t="s">
        <v>2049</v>
      </c>
      <c r="D158" s="295" t="s">
        <v>748</v>
      </c>
      <c r="E158" s="302">
        <v>7488</v>
      </c>
      <c r="F158" s="302" t="s">
        <v>1361</v>
      </c>
      <c r="G158" s="295" t="s">
        <v>1362</v>
      </c>
      <c r="H158" s="295" t="s">
        <v>1363</v>
      </c>
      <c r="I158" s="387">
        <f>2155.19616+1502.69184</f>
        <v>3657.8879999999999</v>
      </c>
      <c r="J158" s="387">
        <f>2155.19616+1502.69184</f>
        <v>3657.8879999999999</v>
      </c>
      <c r="K158" s="295">
        <v>0</v>
      </c>
      <c r="L158" s="295" t="s">
        <v>744</v>
      </c>
    </row>
    <row r="159" spans="1:12" ht="77.25" customHeight="1">
      <c r="A159" s="369">
        <v>70</v>
      </c>
      <c r="B159" s="296" t="s">
        <v>1949</v>
      </c>
      <c r="C159" s="377" t="s">
        <v>2050</v>
      </c>
      <c r="D159" s="295" t="s">
        <v>748</v>
      </c>
      <c r="E159" s="302">
        <v>4467</v>
      </c>
      <c r="F159" s="302" t="s">
        <v>1364</v>
      </c>
      <c r="G159" s="295" t="s">
        <v>1365</v>
      </c>
      <c r="H159" s="295" t="s">
        <v>1366</v>
      </c>
      <c r="I159" s="346">
        <v>54.270060000000001</v>
      </c>
      <c r="J159" s="346">
        <v>54.270060000000001</v>
      </c>
      <c r="K159" s="295">
        <v>0</v>
      </c>
      <c r="L159" s="295" t="s">
        <v>744</v>
      </c>
    </row>
    <row r="160" spans="1:12" ht="77.25" customHeight="1">
      <c r="A160" s="369">
        <v>71</v>
      </c>
      <c r="B160" s="296" t="s">
        <v>1949</v>
      </c>
      <c r="C160" s="377" t="s">
        <v>2051</v>
      </c>
      <c r="D160" s="295" t="s">
        <v>748</v>
      </c>
      <c r="E160" s="302">
        <v>947</v>
      </c>
      <c r="F160" s="302" t="s">
        <v>1367</v>
      </c>
      <c r="G160" s="295" t="s">
        <v>1365</v>
      </c>
      <c r="H160" s="295" t="s">
        <v>1366</v>
      </c>
      <c r="I160" s="346">
        <v>11.5052</v>
      </c>
      <c r="J160" s="346">
        <v>11.5052</v>
      </c>
      <c r="K160" s="295">
        <v>0</v>
      </c>
      <c r="L160" s="295" t="s">
        <v>744</v>
      </c>
    </row>
    <row r="161" spans="1:12" ht="97.5" customHeight="1">
      <c r="A161" s="369">
        <v>72</v>
      </c>
      <c r="B161" s="296" t="s">
        <v>1949</v>
      </c>
      <c r="C161" s="296" t="s">
        <v>2052</v>
      </c>
      <c r="D161" s="295" t="s">
        <v>748</v>
      </c>
      <c r="E161" s="302">
        <v>600</v>
      </c>
      <c r="F161" s="302" t="s">
        <v>1368</v>
      </c>
      <c r="G161" s="295" t="s">
        <v>1369</v>
      </c>
      <c r="H161" s="295" t="s">
        <v>1370</v>
      </c>
      <c r="I161" s="268">
        <f>835.518+759.876</f>
        <v>1595.394</v>
      </c>
      <c r="J161" s="268">
        <f>835.518+759.876</f>
        <v>1595.394</v>
      </c>
      <c r="K161" s="295">
        <v>0</v>
      </c>
      <c r="L161" s="295" t="s">
        <v>744</v>
      </c>
    </row>
    <row r="162" spans="1:12" ht="77.25" customHeight="1">
      <c r="A162" s="369">
        <v>73</v>
      </c>
      <c r="B162" s="296" t="s">
        <v>1949</v>
      </c>
      <c r="C162" s="296" t="s">
        <v>2053</v>
      </c>
      <c r="D162" s="295" t="s">
        <v>748</v>
      </c>
      <c r="E162" s="302">
        <v>10706</v>
      </c>
      <c r="F162" s="302" t="s">
        <v>1371</v>
      </c>
      <c r="G162" s="295" t="s">
        <v>1372</v>
      </c>
      <c r="H162" s="295" t="s">
        <v>1373</v>
      </c>
      <c r="I162" s="268">
        <f>12548.82378+1964.22982</f>
        <v>14513.053600000001</v>
      </c>
      <c r="J162" s="268">
        <f>12548.82378+1964.22982</f>
        <v>14513.053600000001</v>
      </c>
      <c r="K162" s="295">
        <v>0</v>
      </c>
      <c r="L162" s="388" t="s">
        <v>1374</v>
      </c>
    </row>
    <row r="163" spans="1:12" ht="77.25" customHeight="1">
      <c r="A163" s="369">
        <v>74</v>
      </c>
      <c r="B163" s="296" t="s">
        <v>1949</v>
      </c>
      <c r="C163" s="370" t="s">
        <v>2054</v>
      </c>
      <c r="D163" s="389" t="s">
        <v>748</v>
      </c>
      <c r="E163" s="390">
        <v>11424</v>
      </c>
      <c r="F163" s="390" t="s">
        <v>1504</v>
      </c>
      <c r="G163" s="389" t="s">
        <v>1505</v>
      </c>
      <c r="H163" s="370" t="s">
        <v>1491</v>
      </c>
      <c r="I163" s="268">
        <f>16449.87456+6143.14176</f>
        <v>22593.016320000002</v>
      </c>
      <c r="J163" s="268">
        <f>16449.87456+6143.14176</f>
        <v>22593.016320000002</v>
      </c>
      <c r="K163" s="389">
        <v>0</v>
      </c>
      <c r="L163" s="391" t="s">
        <v>744</v>
      </c>
    </row>
    <row r="164" spans="1:12" ht="77.25" customHeight="1">
      <c r="A164" s="369">
        <v>75</v>
      </c>
      <c r="B164" s="296" t="s">
        <v>1949</v>
      </c>
      <c r="C164" s="385" t="s">
        <v>2055</v>
      </c>
      <c r="D164" s="389" t="s">
        <v>748</v>
      </c>
      <c r="E164" s="385">
        <v>820</v>
      </c>
      <c r="F164" s="385" t="s">
        <v>1506</v>
      </c>
      <c r="G164" s="389" t="s">
        <v>1507</v>
      </c>
      <c r="H164" s="385" t="s">
        <v>1508</v>
      </c>
      <c r="I164" s="268">
        <f>21.7792+2264+19.4824</f>
        <v>2305.2615999999998</v>
      </c>
      <c r="J164" s="268">
        <f>21.7792+2264+19.4824</f>
        <v>2305.2615999999998</v>
      </c>
      <c r="K164" s="392">
        <v>0</v>
      </c>
      <c r="L164" s="391" t="s">
        <v>744</v>
      </c>
    </row>
    <row r="165" spans="1:12" ht="77.25" customHeight="1">
      <c r="A165" s="369">
        <v>76</v>
      </c>
      <c r="B165" s="296" t="s">
        <v>1949</v>
      </c>
      <c r="C165" s="385" t="s">
        <v>2056</v>
      </c>
      <c r="D165" s="389" t="s">
        <v>748</v>
      </c>
      <c r="E165" s="385">
        <v>5830</v>
      </c>
      <c r="F165" s="385" t="s">
        <v>1509</v>
      </c>
      <c r="G165" s="389" t="s">
        <v>1510</v>
      </c>
      <c r="H165" s="385" t="s">
        <v>1499</v>
      </c>
      <c r="I165" s="268">
        <f>40.81371+808.85049</f>
        <v>849.66420000000005</v>
      </c>
      <c r="J165" s="268">
        <f>40.81371+808.85049</f>
        <v>849.66420000000005</v>
      </c>
      <c r="K165" s="392">
        <v>0</v>
      </c>
      <c r="L165" s="391" t="s">
        <v>744</v>
      </c>
    </row>
    <row r="166" spans="1:12" ht="77.25" customHeight="1">
      <c r="A166" s="369">
        <v>77</v>
      </c>
      <c r="B166" s="296" t="s">
        <v>1949</v>
      </c>
      <c r="C166" s="385" t="s">
        <v>2057</v>
      </c>
      <c r="D166" s="389" t="s">
        <v>748</v>
      </c>
      <c r="E166" s="385">
        <v>1219</v>
      </c>
      <c r="F166" s="385" t="s">
        <v>1511</v>
      </c>
      <c r="G166" s="389" t="s">
        <v>1512</v>
      </c>
      <c r="H166" s="385" t="s">
        <v>1499</v>
      </c>
      <c r="I166" s="268">
        <f>7.05801+183.24008</f>
        <v>190.29809</v>
      </c>
      <c r="J166" s="268">
        <f>7.05801+183.24008</f>
        <v>190.29809</v>
      </c>
      <c r="K166" s="392">
        <v>0</v>
      </c>
      <c r="L166" s="391" t="s">
        <v>744</v>
      </c>
    </row>
    <row r="167" spans="1:12" ht="77.25" customHeight="1">
      <c r="A167" s="369">
        <v>78</v>
      </c>
      <c r="B167" s="296" t="s">
        <v>1949</v>
      </c>
      <c r="C167" s="385" t="s">
        <v>1513</v>
      </c>
      <c r="D167" s="389" t="s">
        <v>748</v>
      </c>
      <c r="E167" s="385">
        <v>52</v>
      </c>
      <c r="F167" s="385" t="s">
        <v>1514</v>
      </c>
      <c r="G167" s="389" t="s">
        <v>1515</v>
      </c>
      <c r="H167" s="385" t="s">
        <v>1516</v>
      </c>
      <c r="I167" s="268">
        <f>10.78948+0.77324</f>
        <v>11.562719999999999</v>
      </c>
      <c r="J167" s="268">
        <f>10.78948+0.77324</f>
        <v>11.562719999999999</v>
      </c>
      <c r="K167" s="392">
        <v>0</v>
      </c>
      <c r="L167" s="391" t="s">
        <v>744</v>
      </c>
    </row>
    <row r="168" spans="1:12" ht="77.25" customHeight="1">
      <c r="A168" s="369">
        <v>79</v>
      </c>
      <c r="B168" s="296" t="s">
        <v>1949</v>
      </c>
      <c r="C168" s="385" t="s">
        <v>1517</v>
      </c>
      <c r="D168" s="389" t="s">
        <v>748</v>
      </c>
      <c r="E168" s="385">
        <v>71</v>
      </c>
      <c r="F168" s="385" t="s">
        <v>1518</v>
      </c>
      <c r="G168" s="389" t="s">
        <v>1515</v>
      </c>
      <c r="H168" s="385" t="s">
        <v>1516</v>
      </c>
      <c r="I168" s="268">
        <f>16.07724+0.9372</f>
        <v>17.01444</v>
      </c>
      <c r="J168" s="268">
        <f>16.07724+0.9372</f>
        <v>17.01444</v>
      </c>
      <c r="K168" s="392">
        <v>0</v>
      </c>
      <c r="L168" s="391" t="s">
        <v>744</v>
      </c>
    </row>
    <row r="169" spans="1:12" ht="77.25" customHeight="1">
      <c r="A169" s="369">
        <v>80</v>
      </c>
      <c r="B169" s="296" t="s">
        <v>1949</v>
      </c>
      <c r="C169" s="385" t="s">
        <v>1584</v>
      </c>
      <c r="D169" s="389" t="s">
        <v>748</v>
      </c>
      <c r="E169" s="385">
        <v>10608</v>
      </c>
      <c r="F169" s="385" t="s">
        <v>1585</v>
      </c>
      <c r="G169" s="389" t="s">
        <v>1586</v>
      </c>
      <c r="H169" s="385" t="s">
        <v>1571</v>
      </c>
      <c r="I169" s="393">
        <f>61.42032+67.46688</f>
        <v>128.88720000000001</v>
      </c>
      <c r="J169" s="393">
        <f>61.42032+67.46688</f>
        <v>128.88720000000001</v>
      </c>
      <c r="K169" s="392">
        <v>0</v>
      </c>
      <c r="L169" s="391" t="s">
        <v>744</v>
      </c>
    </row>
    <row r="170" spans="1:12" ht="77.25" customHeight="1">
      <c r="A170" s="369">
        <v>81</v>
      </c>
      <c r="B170" s="296" t="s">
        <v>1949</v>
      </c>
      <c r="C170" s="296" t="s">
        <v>1587</v>
      </c>
      <c r="D170" s="389" t="s">
        <v>748</v>
      </c>
      <c r="E170" s="385">
        <v>1000</v>
      </c>
      <c r="F170" s="385" t="s">
        <v>1588</v>
      </c>
      <c r="G170" s="389" t="s">
        <v>1589</v>
      </c>
      <c r="H170" s="296" t="s">
        <v>1590</v>
      </c>
      <c r="I170" s="346">
        <f>228.72+3.82</f>
        <v>232.54</v>
      </c>
      <c r="J170" s="346">
        <f>228.72+3.82</f>
        <v>232.54</v>
      </c>
      <c r="K170" s="392">
        <v>0</v>
      </c>
      <c r="L170" s="391" t="s">
        <v>744</v>
      </c>
    </row>
    <row r="171" spans="1:12" ht="77.25" customHeight="1">
      <c r="A171" s="369">
        <v>82</v>
      </c>
      <c r="B171" s="296" t="s">
        <v>1949</v>
      </c>
      <c r="C171" s="296" t="s">
        <v>1591</v>
      </c>
      <c r="D171" s="389" t="s">
        <v>748</v>
      </c>
      <c r="E171" s="385">
        <v>1000</v>
      </c>
      <c r="F171" s="385" t="s">
        <v>1592</v>
      </c>
      <c r="G171" s="389" t="s">
        <v>1586</v>
      </c>
      <c r="H171" s="296" t="s">
        <v>1590</v>
      </c>
      <c r="I171" s="346">
        <f>228.72+3.28</f>
        <v>232</v>
      </c>
      <c r="J171" s="346">
        <f>228.72+3.28</f>
        <v>232</v>
      </c>
      <c r="K171" s="392">
        <v>0</v>
      </c>
      <c r="L171" s="391" t="s">
        <v>744</v>
      </c>
    </row>
    <row r="172" spans="1:12" ht="77.25" customHeight="1">
      <c r="A172" s="369">
        <v>83</v>
      </c>
      <c r="B172" s="296" t="s">
        <v>1949</v>
      </c>
      <c r="C172" s="296" t="s">
        <v>1593</v>
      </c>
      <c r="D172" s="389" t="s">
        <v>748</v>
      </c>
      <c r="E172" s="385">
        <v>1000</v>
      </c>
      <c r="F172" s="385" t="s">
        <v>1594</v>
      </c>
      <c r="G172" s="389" t="s">
        <v>1586</v>
      </c>
      <c r="H172" s="296" t="s">
        <v>1590</v>
      </c>
      <c r="I172" s="268">
        <f>228.72+4.89</f>
        <v>233.60999999999999</v>
      </c>
      <c r="J172" s="268">
        <f>228.72+4.89</f>
        <v>233.60999999999999</v>
      </c>
      <c r="K172" s="392">
        <v>0</v>
      </c>
      <c r="L172" s="391" t="s">
        <v>744</v>
      </c>
    </row>
    <row r="173" spans="1:12" ht="77.25" customHeight="1">
      <c r="A173" s="369">
        <v>84</v>
      </c>
      <c r="B173" s="296" t="s">
        <v>1949</v>
      </c>
      <c r="C173" s="296" t="s">
        <v>1595</v>
      </c>
      <c r="D173" s="389" t="s">
        <v>748</v>
      </c>
      <c r="E173" s="385">
        <v>1000</v>
      </c>
      <c r="F173" s="385" t="s">
        <v>1596</v>
      </c>
      <c r="G173" s="389" t="s">
        <v>1586</v>
      </c>
      <c r="H173" s="296" t="s">
        <v>1590</v>
      </c>
      <c r="I173" s="268">
        <f>228.72+4.36</f>
        <v>233.08</v>
      </c>
      <c r="J173" s="268">
        <f>228.72+4.36</f>
        <v>233.08</v>
      </c>
      <c r="K173" s="392">
        <v>0</v>
      </c>
      <c r="L173" s="391" t="s">
        <v>744</v>
      </c>
    </row>
    <row r="174" spans="1:12" ht="77.25" customHeight="1">
      <c r="A174" s="369">
        <v>85</v>
      </c>
      <c r="B174" s="296" t="s">
        <v>1949</v>
      </c>
      <c r="C174" s="394" t="s">
        <v>1597</v>
      </c>
      <c r="D174" s="389" t="s">
        <v>748</v>
      </c>
      <c r="E174" s="385">
        <v>1000</v>
      </c>
      <c r="F174" s="385" t="s">
        <v>1598</v>
      </c>
      <c r="G174" s="389" t="s">
        <v>1582</v>
      </c>
      <c r="H174" s="296" t="s">
        <v>1583</v>
      </c>
      <c r="I174" s="268">
        <v>2007.43</v>
      </c>
      <c r="J174" s="268">
        <v>2007.43</v>
      </c>
      <c r="K174" s="392">
        <v>0</v>
      </c>
      <c r="L174" s="391" t="s">
        <v>744</v>
      </c>
    </row>
    <row r="175" spans="1:12" ht="77.25" customHeight="1">
      <c r="A175" s="369">
        <v>86</v>
      </c>
      <c r="B175" s="296" t="s">
        <v>1949</v>
      </c>
      <c r="C175" s="296" t="s">
        <v>1599</v>
      </c>
      <c r="D175" s="295" t="s">
        <v>748</v>
      </c>
      <c r="E175" s="385">
        <v>458</v>
      </c>
      <c r="F175" s="385" t="s">
        <v>1600</v>
      </c>
      <c r="G175" s="295" t="s">
        <v>1601</v>
      </c>
      <c r="H175" s="296" t="s">
        <v>1491</v>
      </c>
      <c r="I175" s="268">
        <f>70.79306+80.41106</f>
        <v>151.20411999999999</v>
      </c>
      <c r="J175" s="268">
        <f>70.79306+80.41106</f>
        <v>151.20411999999999</v>
      </c>
      <c r="K175" s="392">
        <v>0</v>
      </c>
      <c r="L175" s="395" t="s">
        <v>744</v>
      </c>
    </row>
    <row r="176" spans="1:12" s="396" customFormat="1" ht="77.25" customHeight="1">
      <c r="A176" s="369">
        <v>87</v>
      </c>
      <c r="B176" s="296" t="s">
        <v>1949</v>
      </c>
      <c r="C176" s="296" t="s">
        <v>1709</v>
      </c>
      <c r="D176" s="296" t="s">
        <v>748</v>
      </c>
      <c r="E176" s="296">
        <v>1444</v>
      </c>
      <c r="F176" s="296" t="s">
        <v>1655</v>
      </c>
      <c r="G176" s="295" t="s">
        <v>1851</v>
      </c>
      <c r="H176" s="296" t="s">
        <v>1653</v>
      </c>
      <c r="I176" s="268">
        <v>335.12352000000004</v>
      </c>
      <c r="J176" s="268">
        <v>335.12352000000004</v>
      </c>
      <c r="K176" s="301">
        <v>0</v>
      </c>
      <c r="L176" s="395" t="s">
        <v>744</v>
      </c>
    </row>
    <row r="177" spans="1:12" s="396" customFormat="1" ht="77.25" customHeight="1">
      <c r="A177" s="369">
        <v>88</v>
      </c>
      <c r="B177" s="296" t="s">
        <v>1949</v>
      </c>
      <c r="C177" s="296" t="s">
        <v>1710</v>
      </c>
      <c r="D177" s="296" t="s">
        <v>748</v>
      </c>
      <c r="E177" s="296">
        <v>1500</v>
      </c>
      <c r="F177" s="296" t="s">
        <v>1656</v>
      </c>
      <c r="G177" s="295" t="s">
        <v>1854</v>
      </c>
      <c r="H177" s="296" t="s">
        <v>1653</v>
      </c>
      <c r="I177" s="268">
        <v>344.61</v>
      </c>
      <c r="J177" s="268">
        <v>344.61</v>
      </c>
      <c r="K177" s="301">
        <v>0</v>
      </c>
      <c r="L177" s="395" t="s">
        <v>744</v>
      </c>
    </row>
    <row r="178" spans="1:12" s="396" customFormat="1" ht="77.25" customHeight="1">
      <c r="A178" s="369">
        <v>89</v>
      </c>
      <c r="B178" s="296" t="s">
        <v>1949</v>
      </c>
      <c r="C178" s="296" t="s">
        <v>1711</v>
      </c>
      <c r="D178" s="296" t="s">
        <v>748</v>
      </c>
      <c r="E178" s="296">
        <v>1500</v>
      </c>
      <c r="F178" s="296" t="s">
        <v>1657</v>
      </c>
      <c r="G178" s="295" t="s">
        <v>1855</v>
      </c>
      <c r="H178" s="296" t="s">
        <v>1653</v>
      </c>
      <c r="I178" s="268">
        <v>347.65499999999997</v>
      </c>
      <c r="J178" s="268">
        <v>347.65499999999997</v>
      </c>
      <c r="K178" s="301">
        <v>0</v>
      </c>
      <c r="L178" s="395" t="s">
        <v>744</v>
      </c>
    </row>
    <row r="179" spans="1:12" s="396" customFormat="1" ht="77.25" customHeight="1">
      <c r="A179" s="369">
        <v>90</v>
      </c>
      <c r="B179" s="296" t="s">
        <v>1949</v>
      </c>
      <c r="C179" s="296" t="s">
        <v>1724</v>
      </c>
      <c r="D179" s="296" t="s">
        <v>748</v>
      </c>
      <c r="E179" s="296">
        <v>1500</v>
      </c>
      <c r="F179" s="296" t="s">
        <v>1658</v>
      </c>
      <c r="G179" s="295" t="s">
        <v>1856</v>
      </c>
      <c r="H179" s="296" t="s">
        <v>1653</v>
      </c>
      <c r="I179" s="268">
        <v>341.94</v>
      </c>
      <c r="J179" s="268">
        <v>341.94</v>
      </c>
      <c r="K179" s="301">
        <v>0</v>
      </c>
      <c r="L179" s="395" t="s">
        <v>744</v>
      </c>
    </row>
    <row r="180" spans="1:12" s="396" customFormat="1" ht="77.25" customHeight="1">
      <c r="A180" s="369">
        <v>91</v>
      </c>
      <c r="B180" s="296" t="s">
        <v>1949</v>
      </c>
      <c r="C180" s="296" t="s">
        <v>1725</v>
      </c>
      <c r="D180" s="296" t="s">
        <v>748</v>
      </c>
      <c r="E180" s="296">
        <v>1500</v>
      </c>
      <c r="F180" s="296" t="s">
        <v>1659</v>
      </c>
      <c r="G180" s="295" t="s">
        <v>1857</v>
      </c>
      <c r="H180" s="296" t="s">
        <v>1653</v>
      </c>
      <c r="I180" s="268">
        <v>346.17</v>
      </c>
      <c r="J180" s="268">
        <v>346.17</v>
      </c>
      <c r="K180" s="301">
        <v>0</v>
      </c>
      <c r="L180" s="395" t="s">
        <v>744</v>
      </c>
    </row>
    <row r="181" spans="1:12" s="396" customFormat="1" ht="77.25" customHeight="1">
      <c r="A181" s="369">
        <v>92</v>
      </c>
      <c r="B181" s="296" t="s">
        <v>1949</v>
      </c>
      <c r="C181" s="296" t="s">
        <v>1726</v>
      </c>
      <c r="D181" s="296" t="s">
        <v>748</v>
      </c>
      <c r="E181" s="296">
        <v>1500</v>
      </c>
      <c r="F181" s="296" t="s">
        <v>1660</v>
      </c>
      <c r="G181" s="295" t="s">
        <v>1856</v>
      </c>
      <c r="H181" s="296" t="s">
        <v>1653</v>
      </c>
      <c r="I181" s="268">
        <v>340.48500000000001</v>
      </c>
      <c r="J181" s="268">
        <v>340.48500000000001</v>
      </c>
      <c r="K181" s="301">
        <v>0</v>
      </c>
      <c r="L181" s="395" t="s">
        <v>744</v>
      </c>
    </row>
    <row r="182" spans="1:12" s="396" customFormat="1" ht="77.25" customHeight="1">
      <c r="A182" s="369">
        <v>93</v>
      </c>
      <c r="B182" s="296" t="s">
        <v>1949</v>
      </c>
      <c r="C182" s="296" t="s">
        <v>1727</v>
      </c>
      <c r="D182" s="296" t="s">
        <v>748</v>
      </c>
      <c r="E182" s="296">
        <v>1500</v>
      </c>
      <c r="F182" s="296" t="s">
        <v>1661</v>
      </c>
      <c r="G182" s="295" t="s">
        <v>1857</v>
      </c>
      <c r="H182" s="296" t="s">
        <v>1653</v>
      </c>
      <c r="I182" s="268">
        <v>344.7</v>
      </c>
      <c r="J182" s="268">
        <v>344.7</v>
      </c>
      <c r="K182" s="301">
        <v>0</v>
      </c>
      <c r="L182" s="395" t="s">
        <v>744</v>
      </c>
    </row>
    <row r="183" spans="1:12" s="396" customFormat="1" ht="77.25" customHeight="1">
      <c r="A183" s="369">
        <v>94</v>
      </c>
      <c r="B183" s="296" t="s">
        <v>1949</v>
      </c>
      <c r="C183" s="296" t="s">
        <v>1728</v>
      </c>
      <c r="D183" s="296" t="s">
        <v>748</v>
      </c>
      <c r="E183" s="296">
        <v>1500</v>
      </c>
      <c r="F183" s="296" t="s">
        <v>1662</v>
      </c>
      <c r="G183" s="295" t="s">
        <v>1858</v>
      </c>
      <c r="H183" s="296" t="s">
        <v>1653</v>
      </c>
      <c r="I183" s="268">
        <v>339.03</v>
      </c>
      <c r="J183" s="268">
        <v>339.03</v>
      </c>
      <c r="K183" s="301">
        <v>0</v>
      </c>
      <c r="L183" s="395" t="s">
        <v>744</v>
      </c>
    </row>
    <row r="184" spans="1:12" s="396" customFormat="1" ht="77.25" customHeight="1">
      <c r="A184" s="369">
        <v>95</v>
      </c>
      <c r="B184" s="296" t="s">
        <v>1949</v>
      </c>
      <c r="C184" s="296" t="s">
        <v>1729</v>
      </c>
      <c r="D184" s="296" t="s">
        <v>748</v>
      </c>
      <c r="E184" s="296">
        <v>1500</v>
      </c>
      <c r="F184" s="296" t="s">
        <v>1663</v>
      </c>
      <c r="G184" s="295" t="s">
        <v>1851</v>
      </c>
      <c r="H184" s="296" t="s">
        <v>1653</v>
      </c>
      <c r="I184" s="268">
        <v>342.19499999999999</v>
      </c>
      <c r="J184" s="268">
        <v>342.19499999999999</v>
      </c>
      <c r="K184" s="301">
        <v>0</v>
      </c>
      <c r="L184" s="395" t="s">
        <v>744</v>
      </c>
    </row>
    <row r="185" spans="1:12" s="396" customFormat="1" ht="77.25" customHeight="1">
      <c r="A185" s="369">
        <v>96</v>
      </c>
      <c r="B185" s="296" t="s">
        <v>1949</v>
      </c>
      <c r="C185" s="296" t="s">
        <v>1730</v>
      </c>
      <c r="D185" s="296" t="s">
        <v>748</v>
      </c>
      <c r="E185" s="296">
        <v>1500</v>
      </c>
      <c r="F185" s="296" t="s">
        <v>1664</v>
      </c>
      <c r="G185" s="295" t="s">
        <v>1859</v>
      </c>
      <c r="H185" s="296" t="s">
        <v>1653</v>
      </c>
      <c r="I185" s="268">
        <v>337.57499999999999</v>
      </c>
      <c r="J185" s="268">
        <v>337.57499999999999</v>
      </c>
      <c r="K185" s="301">
        <v>0</v>
      </c>
      <c r="L185" s="395" t="s">
        <v>744</v>
      </c>
    </row>
    <row r="186" spans="1:12" s="396" customFormat="1" ht="77.25" customHeight="1">
      <c r="A186" s="369">
        <v>97</v>
      </c>
      <c r="B186" s="296" t="s">
        <v>1949</v>
      </c>
      <c r="C186" s="296" t="s">
        <v>1731</v>
      </c>
      <c r="D186" s="296" t="s">
        <v>748</v>
      </c>
      <c r="E186" s="296">
        <v>1500</v>
      </c>
      <c r="F186" s="296" t="s">
        <v>1665</v>
      </c>
      <c r="G186" s="295" t="s">
        <v>1851</v>
      </c>
      <c r="H186" s="296" t="s">
        <v>1653</v>
      </c>
      <c r="I186" s="268">
        <v>340.72500000000002</v>
      </c>
      <c r="J186" s="268">
        <v>340.72500000000002</v>
      </c>
      <c r="K186" s="301">
        <v>0</v>
      </c>
      <c r="L186" s="395" t="s">
        <v>744</v>
      </c>
    </row>
    <row r="187" spans="1:12" s="396" customFormat="1" ht="77.25" customHeight="1">
      <c r="A187" s="369">
        <v>98</v>
      </c>
      <c r="B187" s="296" t="s">
        <v>1949</v>
      </c>
      <c r="C187" s="296" t="s">
        <v>1732</v>
      </c>
      <c r="D187" s="296" t="s">
        <v>748</v>
      </c>
      <c r="E187" s="296">
        <v>1500</v>
      </c>
      <c r="F187" s="296" t="s">
        <v>1666</v>
      </c>
      <c r="G187" s="295" t="s">
        <v>1860</v>
      </c>
      <c r="H187" s="296" t="s">
        <v>1653</v>
      </c>
      <c r="I187" s="268">
        <v>336.13499999999999</v>
      </c>
      <c r="J187" s="268">
        <v>336.13499999999999</v>
      </c>
      <c r="K187" s="301">
        <v>0</v>
      </c>
      <c r="L187" s="395" t="s">
        <v>744</v>
      </c>
    </row>
    <row r="188" spans="1:12" s="396" customFormat="1" ht="77.25" customHeight="1">
      <c r="A188" s="369">
        <v>99</v>
      </c>
      <c r="B188" s="296" t="s">
        <v>1949</v>
      </c>
      <c r="C188" s="296" t="s">
        <v>1733</v>
      </c>
      <c r="D188" s="296" t="s">
        <v>748</v>
      </c>
      <c r="E188" s="296">
        <v>1500</v>
      </c>
      <c r="F188" s="296" t="s">
        <v>1667</v>
      </c>
      <c r="G188" s="295" t="s">
        <v>1855</v>
      </c>
      <c r="H188" s="296" t="s">
        <v>1653</v>
      </c>
      <c r="I188" s="268">
        <v>340.29</v>
      </c>
      <c r="J188" s="268">
        <v>340.29</v>
      </c>
      <c r="K188" s="301">
        <v>0</v>
      </c>
      <c r="L188" s="395" t="s">
        <v>744</v>
      </c>
    </row>
    <row r="189" spans="1:12" s="396" customFormat="1" ht="77.25" customHeight="1">
      <c r="A189" s="369">
        <v>100</v>
      </c>
      <c r="B189" s="296" t="s">
        <v>1949</v>
      </c>
      <c r="C189" s="296" t="s">
        <v>1734</v>
      </c>
      <c r="D189" s="296" t="s">
        <v>748</v>
      </c>
      <c r="E189" s="296">
        <v>1375</v>
      </c>
      <c r="F189" s="296" t="s">
        <v>1668</v>
      </c>
      <c r="G189" s="295" t="s">
        <v>1861</v>
      </c>
      <c r="H189" s="296" t="s">
        <v>1653</v>
      </c>
      <c r="I189" s="268">
        <v>306.80374999999998</v>
      </c>
      <c r="J189" s="268">
        <v>306.80374999999998</v>
      </c>
      <c r="K189" s="301">
        <v>0</v>
      </c>
      <c r="L189" s="395" t="s">
        <v>744</v>
      </c>
    </row>
    <row r="190" spans="1:12" s="396" customFormat="1" ht="77.25" customHeight="1">
      <c r="A190" s="369">
        <v>101</v>
      </c>
      <c r="B190" s="296" t="s">
        <v>1949</v>
      </c>
      <c r="C190" s="296" t="s">
        <v>1735</v>
      </c>
      <c r="D190" s="296" t="s">
        <v>748</v>
      </c>
      <c r="E190" s="296">
        <v>1500</v>
      </c>
      <c r="F190" s="296" t="s">
        <v>1669</v>
      </c>
      <c r="G190" s="295" t="s">
        <v>1862</v>
      </c>
      <c r="H190" s="296" t="s">
        <v>1653</v>
      </c>
      <c r="I190" s="268">
        <v>337.815</v>
      </c>
      <c r="J190" s="268">
        <v>337.815</v>
      </c>
      <c r="K190" s="301">
        <v>0</v>
      </c>
      <c r="L190" s="395" t="s">
        <v>744</v>
      </c>
    </row>
    <row r="191" spans="1:12" s="396" customFormat="1" ht="77.25" customHeight="1">
      <c r="A191" s="369">
        <v>102</v>
      </c>
      <c r="B191" s="296" t="s">
        <v>1949</v>
      </c>
      <c r="C191" s="296" t="s">
        <v>1736</v>
      </c>
      <c r="D191" s="296" t="s">
        <v>748</v>
      </c>
      <c r="E191" s="296">
        <v>1500</v>
      </c>
      <c r="F191" s="296" t="s">
        <v>1670</v>
      </c>
      <c r="G191" s="295" t="s">
        <v>1851</v>
      </c>
      <c r="H191" s="296" t="s">
        <v>1653</v>
      </c>
      <c r="I191" s="268">
        <v>336.375</v>
      </c>
      <c r="J191" s="268">
        <v>336.375</v>
      </c>
      <c r="K191" s="301">
        <f t="shared" ref="K191:K232" ca="1" si="1">J+K191:K246189/1000</f>
        <v>0</v>
      </c>
      <c r="L191" s="395" t="s">
        <v>744</v>
      </c>
    </row>
    <row r="192" spans="1:12" s="396" customFormat="1" ht="77.25" customHeight="1">
      <c r="A192" s="369">
        <v>103</v>
      </c>
      <c r="B192" s="296" t="s">
        <v>1949</v>
      </c>
      <c r="C192" s="296" t="s">
        <v>1737</v>
      </c>
      <c r="D192" s="296" t="s">
        <v>748</v>
      </c>
      <c r="E192" s="296">
        <v>1619</v>
      </c>
      <c r="F192" s="296" t="s">
        <v>1671</v>
      </c>
      <c r="G192" s="295" t="s">
        <v>1863</v>
      </c>
      <c r="H192" s="296" t="s">
        <v>1653</v>
      </c>
      <c r="I192" s="346">
        <v>362.59123999999997</v>
      </c>
      <c r="J192" s="346">
        <v>362.59123999999997</v>
      </c>
      <c r="K192" s="301">
        <f t="shared" ca="1" si="1"/>
        <v>0</v>
      </c>
      <c r="L192" s="395" t="s">
        <v>744</v>
      </c>
    </row>
    <row r="193" spans="1:12" s="396" customFormat="1" ht="77.25" customHeight="1">
      <c r="A193" s="369">
        <v>104</v>
      </c>
      <c r="B193" s="296" t="s">
        <v>1949</v>
      </c>
      <c r="C193" s="296" t="s">
        <v>1738</v>
      </c>
      <c r="D193" s="296" t="s">
        <v>748</v>
      </c>
      <c r="E193" s="296">
        <v>1491</v>
      </c>
      <c r="F193" s="296" t="s">
        <v>1672</v>
      </c>
      <c r="G193" s="295" t="s">
        <v>1856</v>
      </c>
      <c r="H193" s="296" t="s">
        <v>1653</v>
      </c>
      <c r="I193" s="346">
        <v>342.27300000000002</v>
      </c>
      <c r="J193" s="346">
        <v>342.27300000000002</v>
      </c>
      <c r="K193" s="301">
        <f t="shared" ca="1" si="1"/>
        <v>0</v>
      </c>
      <c r="L193" s="395" t="s">
        <v>744</v>
      </c>
    </row>
    <row r="194" spans="1:12" s="396" customFormat="1" ht="77.25" customHeight="1">
      <c r="A194" s="369">
        <v>105</v>
      </c>
      <c r="B194" s="296" t="s">
        <v>1949</v>
      </c>
      <c r="C194" s="296" t="s">
        <v>1739</v>
      </c>
      <c r="D194" s="296" t="s">
        <v>748</v>
      </c>
      <c r="E194" s="296">
        <v>1432</v>
      </c>
      <c r="F194" s="296" t="s">
        <v>1684</v>
      </c>
      <c r="G194" s="295" t="s">
        <v>1864</v>
      </c>
      <c r="H194" s="296" t="s">
        <v>1653</v>
      </c>
      <c r="I194" s="346">
        <v>325.58999999999997</v>
      </c>
      <c r="J194" s="346">
        <v>325.58999999999997</v>
      </c>
      <c r="K194" s="301">
        <f t="shared" ca="1" si="1"/>
        <v>0</v>
      </c>
      <c r="L194" s="395" t="s">
        <v>744</v>
      </c>
    </row>
    <row r="195" spans="1:12" s="396" customFormat="1" ht="77.25" customHeight="1">
      <c r="A195" s="369">
        <v>106</v>
      </c>
      <c r="B195" s="296" t="s">
        <v>1949</v>
      </c>
      <c r="C195" s="296" t="s">
        <v>1740</v>
      </c>
      <c r="D195" s="296" t="s">
        <v>748</v>
      </c>
      <c r="E195" s="296">
        <v>1500</v>
      </c>
      <c r="F195" s="296" t="s">
        <v>1685</v>
      </c>
      <c r="G195" s="295" t="s">
        <v>1854</v>
      </c>
      <c r="H195" s="296" t="s">
        <v>1653</v>
      </c>
      <c r="I195" s="268">
        <v>342.69</v>
      </c>
      <c r="J195" s="268">
        <v>342.69</v>
      </c>
      <c r="K195" s="301">
        <f t="shared" ca="1" si="1"/>
        <v>0</v>
      </c>
      <c r="L195" s="395" t="s">
        <v>744</v>
      </c>
    </row>
    <row r="196" spans="1:12" s="396" customFormat="1" ht="77.25" customHeight="1">
      <c r="A196" s="369">
        <v>107</v>
      </c>
      <c r="B196" s="296" t="s">
        <v>1949</v>
      </c>
      <c r="C196" s="296" t="s">
        <v>1741</v>
      </c>
      <c r="D196" s="296" t="s">
        <v>748</v>
      </c>
      <c r="E196" s="296">
        <v>1500</v>
      </c>
      <c r="F196" s="296" t="s">
        <v>1686</v>
      </c>
      <c r="G196" s="295" t="s">
        <v>1859</v>
      </c>
      <c r="H196" s="296" t="s">
        <v>1653</v>
      </c>
      <c r="I196" s="268">
        <v>338.85</v>
      </c>
      <c r="J196" s="268">
        <v>338.85</v>
      </c>
      <c r="K196" s="301">
        <f t="shared" ca="1" si="1"/>
        <v>0</v>
      </c>
      <c r="L196" s="395" t="s">
        <v>744</v>
      </c>
    </row>
    <row r="197" spans="1:12" s="396" customFormat="1" ht="77.25" customHeight="1">
      <c r="A197" s="369">
        <v>108</v>
      </c>
      <c r="B197" s="296" t="s">
        <v>1949</v>
      </c>
      <c r="C197" s="296" t="s">
        <v>1742</v>
      </c>
      <c r="D197" s="296" t="s">
        <v>748</v>
      </c>
      <c r="E197" s="296">
        <v>1500</v>
      </c>
      <c r="F197" s="296" t="s">
        <v>1687</v>
      </c>
      <c r="G197" s="295" t="s">
        <v>1865</v>
      </c>
      <c r="H197" s="296" t="s">
        <v>1653</v>
      </c>
      <c r="I197" s="268">
        <v>340.27499999999998</v>
      </c>
      <c r="J197" s="268">
        <v>340.27499999999998</v>
      </c>
      <c r="K197" s="301">
        <f t="shared" ca="1" si="1"/>
        <v>0</v>
      </c>
      <c r="L197" s="395" t="s">
        <v>744</v>
      </c>
    </row>
    <row r="198" spans="1:12" s="396" customFormat="1" ht="77.25" customHeight="1">
      <c r="A198" s="369">
        <v>109</v>
      </c>
      <c r="B198" s="296" t="s">
        <v>1949</v>
      </c>
      <c r="C198" s="296" t="s">
        <v>1743</v>
      </c>
      <c r="D198" s="296" t="s">
        <v>748</v>
      </c>
      <c r="E198" s="296">
        <v>1500</v>
      </c>
      <c r="F198" s="296" t="s">
        <v>1688</v>
      </c>
      <c r="G198" s="295" t="s">
        <v>1858</v>
      </c>
      <c r="H198" s="296" t="s">
        <v>1653</v>
      </c>
      <c r="I198" s="268">
        <v>337.42500000000001</v>
      </c>
      <c r="J198" s="268">
        <v>337.42500000000001</v>
      </c>
      <c r="K198" s="301">
        <f t="shared" ca="1" si="1"/>
        <v>0</v>
      </c>
      <c r="L198" s="395" t="s">
        <v>744</v>
      </c>
    </row>
    <row r="199" spans="1:12" s="396" customFormat="1" ht="77.25" customHeight="1">
      <c r="A199" s="369">
        <v>110</v>
      </c>
      <c r="B199" s="296" t="s">
        <v>1949</v>
      </c>
      <c r="C199" s="296" t="s">
        <v>1744</v>
      </c>
      <c r="D199" s="296" t="s">
        <v>748</v>
      </c>
      <c r="E199" s="296">
        <v>1500</v>
      </c>
      <c r="F199" s="296" t="s">
        <v>1689</v>
      </c>
      <c r="G199" s="295" t="s">
        <v>1866</v>
      </c>
      <c r="H199" s="296" t="s">
        <v>1653</v>
      </c>
      <c r="I199" s="346">
        <v>338.84</v>
      </c>
      <c r="J199" s="346">
        <v>338.84</v>
      </c>
      <c r="K199" s="301">
        <f t="shared" ca="1" si="1"/>
        <v>0</v>
      </c>
      <c r="L199" s="395" t="s">
        <v>744</v>
      </c>
    </row>
    <row r="200" spans="1:12" s="396" customFormat="1" ht="77.25" customHeight="1">
      <c r="A200" s="369">
        <v>111</v>
      </c>
      <c r="B200" s="296" t="s">
        <v>1949</v>
      </c>
      <c r="C200" s="296" t="s">
        <v>1745</v>
      </c>
      <c r="D200" s="296" t="s">
        <v>748</v>
      </c>
      <c r="E200" s="296">
        <v>1500</v>
      </c>
      <c r="F200" s="296" t="s">
        <v>1690</v>
      </c>
      <c r="G200" s="295" t="s">
        <v>1854</v>
      </c>
      <c r="H200" s="296" t="s">
        <v>1653</v>
      </c>
      <c r="I200" s="346">
        <v>335.98</v>
      </c>
      <c r="J200" s="346">
        <v>335.98</v>
      </c>
      <c r="K200" s="301">
        <f t="shared" ca="1" si="1"/>
        <v>0</v>
      </c>
      <c r="L200" s="395" t="s">
        <v>744</v>
      </c>
    </row>
    <row r="201" spans="1:12" s="396" customFormat="1" ht="77.25" customHeight="1">
      <c r="A201" s="369">
        <v>112</v>
      </c>
      <c r="B201" s="296" t="s">
        <v>1949</v>
      </c>
      <c r="C201" s="296" t="s">
        <v>1746</v>
      </c>
      <c r="D201" s="296" t="s">
        <v>748</v>
      </c>
      <c r="E201" s="296">
        <v>1500</v>
      </c>
      <c r="F201" s="296" t="s">
        <v>1691</v>
      </c>
      <c r="G201" s="295" t="s">
        <v>1859</v>
      </c>
      <c r="H201" s="296" t="s">
        <v>1653</v>
      </c>
      <c r="I201" s="346">
        <v>337.38</v>
      </c>
      <c r="J201" s="346">
        <v>337.38</v>
      </c>
      <c r="K201" s="301">
        <f t="shared" ca="1" si="1"/>
        <v>0</v>
      </c>
      <c r="L201" s="395" t="s">
        <v>744</v>
      </c>
    </row>
    <row r="202" spans="1:12" s="396" customFormat="1" ht="77.25" customHeight="1">
      <c r="A202" s="369">
        <v>113</v>
      </c>
      <c r="B202" s="296" t="s">
        <v>1949</v>
      </c>
      <c r="C202" s="296" t="s">
        <v>1747</v>
      </c>
      <c r="D202" s="296" t="s">
        <v>748</v>
      </c>
      <c r="E202" s="296">
        <v>1500</v>
      </c>
      <c r="F202" s="296" t="s">
        <v>1692</v>
      </c>
      <c r="G202" s="295" t="s">
        <v>1857</v>
      </c>
      <c r="H202" s="296" t="s">
        <v>1653</v>
      </c>
      <c r="I202" s="346">
        <v>337.95</v>
      </c>
      <c r="J202" s="346">
        <v>337.95</v>
      </c>
      <c r="K202" s="301">
        <f t="shared" ca="1" si="1"/>
        <v>0</v>
      </c>
      <c r="L202" s="395" t="s">
        <v>744</v>
      </c>
    </row>
    <row r="203" spans="1:12" s="396" customFormat="1" ht="77.25" customHeight="1">
      <c r="A203" s="369">
        <v>114</v>
      </c>
      <c r="B203" s="296" t="s">
        <v>1949</v>
      </c>
      <c r="C203" s="296" t="s">
        <v>1762</v>
      </c>
      <c r="D203" s="296" t="s">
        <v>748</v>
      </c>
      <c r="E203" s="296">
        <v>1219</v>
      </c>
      <c r="F203" s="296" t="s">
        <v>1703</v>
      </c>
      <c r="G203" s="295" t="s">
        <v>1866</v>
      </c>
      <c r="H203" s="296" t="s">
        <v>1653</v>
      </c>
      <c r="I203" s="268">
        <v>275.61590000000001</v>
      </c>
      <c r="J203" s="268">
        <v>275.61590000000001</v>
      </c>
      <c r="K203" s="301">
        <f t="shared" ca="1" si="1"/>
        <v>0</v>
      </c>
      <c r="L203" s="395" t="s">
        <v>744</v>
      </c>
    </row>
    <row r="204" spans="1:12" s="396" customFormat="1" ht="77.25" customHeight="1">
      <c r="A204" s="369">
        <v>115</v>
      </c>
      <c r="B204" s="296" t="s">
        <v>1949</v>
      </c>
      <c r="C204" s="296" t="s">
        <v>1761</v>
      </c>
      <c r="D204" s="296" t="s">
        <v>748</v>
      </c>
      <c r="E204" s="296">
        <v>1352</v>
      </c>
      <c r="F204" s="296" t="s">
        <v>1704</v>
      </c>
      <c r="G204" s="295" t="s">
        <v>1867</v>
      </c>
      <c r="H204" s="296" t="s">
        <v>1653</v>
      </c>
      <c r="I204" s="268">
        <v>303.07</v>
      </c>
      <c r="J204" s="268">
        <v>303.07</v>
      </c>
      <c r="K204" s="301">
        <f t="shared" ca="1" si="1"/>
        <v>0</v>
      </c>
      <c r="L204" s="395" t="s">
        <v>744</v>
      </c>
    </row>
    <row r="205" spans="1:12" s="396" customFormat="1" ht="77.25" customHeight="1">
      <c r="A205" s="369">
        <v>116</v>
      </c>
      <c r="B205" s="296" t="s">
        <v>1949</v>
      </c>
      <c r="C205" s="296" t="s">
        <v>1760</v>
      </c>
      <c r="D205" s="296" t="s">
        <v>748</v>
      </c>
      <c r="E205" s="296">
        <v>1500</v>
      </c>
      <c r="F205" s="296" t="s">
        <v>1705</v>
      </c>
      <c r="G205" s="295" t="s">
        <v>1859</v>
      </c>
      <c r="H205" s="296" t="s">
        <v>1653</v>
      </c>
      <c r="I205" s="268">
        <v>337.17</v>
      </c>
      <c r="J205" s="268">
        <v>337.17</v>
      </c>
      <c r="K205" s="301">
        <f t="shared" ca="1" si="1"/>
        <v>0</v>
      </c>
      <c r="L205" s="395" t="s">
        <v>744</v>
      </c>
    </row>
    <row r="206" spans="1:12" s="396" customFormat="1" ht="77.25" customHeight="1">
      <c r="A206" s="369">
        <v>117</v>
      </c>
      <c r="B206" s="296" t="s">
        <v>1949</v>
      </c>
      <c r="C206" s="296" t="s">
        <v>1759</v>
      </c>
      <c r="D206" s="296" t="s">
        <v>748</v>
      </c>
      <c r="E206" s="296">
        <v>1500</v>
      </c>
      <c r="F206" s="296" t="s">
        <v>1706</v>
      </c>
      <c r="G206" s="295" t="s">
        <v>1854</v>
      </c>
      <c r="H206" s="296" t="s">
        <v>1653</v>
      </c>
      <c r="I206" s="268">
        <v>334.45</v>
      </c>
      <c r="J206" s="268">
        <v>334.45</v>
      </c>
      <c r="K206" s="301">
        <f t="shared" ca="1" si="1"/>
        <v>0</v>
      </c>
      <c r="L206" s="395" t="s">
        <v>744</v>
      </c>
    </row>
    <row r="207" spans="1:12" s="396" customFormat="1" ht="77.25" customHeight="1">
      <c r="A207" s="369">
        <v>118</v>
      </c>
      <c r="B207" s="296" t="s">
        <v>1949</v>
      </c>
      <c r="C207" s="296" t="s">
        <v>1758</v>
      </c>
      <c r="D207" s="296" t="s">
        <v>748</v>
      </c>
      <c r="E207" s="296">
        <v>1343</v>
      </c>
      <c r="F207" s="296" t="s">
        <v>1707</v>
      </c>
      <c r="G207" s="295" t="s">
        <v>1868</v>
      </c>
      <c r="H207" s="296" t="s">
        <v>1653</v>
      </c>
      <c r="I207" s="346">
        <v>299.82</v>
      </c>
      <c r="J207" s="346">
        <v>299.82</v>
      </c>
      <c r="K207" s="301">
        <f t="shared" ca="1" si="1"/>
        <v>0</v>
      </c>
      <c r="L207" s="395" t="s">
        <v>744</v>
      </c>
    </row>
    <row r="208" spans="1:12" s="396" customFormat="1" ht="77.25" customHeight="1">
      <c r="A208" s="369">
        <v>119</v>
      </c>
      <c r="B208" s="296" t="s">
        <v>1949</v>
      </c>
      <c r="C208" s="296" t="s">
        <v>1757</v>
      </c>
      <c r="D208" s="296" t="s">
        <v>748</v>
      </c>
      <c r="E208" s="296">
        <v>1122</v>
      </c>
      <c r="F208" s="296" t="s">
        <v>1708</v>
      </c>
      <c r="G208" s="295" t="s">
        <v>1854</v>
      </c>
      <c r="H208" s="296" t="s">
        <v>1653</v>
      </c>
      <c r="I208" s="268">
        <v>259.29000000000002</v>
      </c>
      <c r="J208" s="268">
        <v>259.29000000000002</v>
      </c>
      <c r="K208" s="301">
        <f t="shared" ca="1" si="1"/>
        <v>0</v>
      </c>
      <c r="L208" s="395" t="s">
        <v>744</v>
      </c>
    </row>
    <row r="209" spans="1:12" s="396" customFormat="1" ht="77.25" customHeight="1">
      <c r="A209" s="369">
        <v>120</v>
      </c>
      <c r="B209" s="296" t="s">
        <v>1949</v>
      </c>
      <c r="C209" s="296" t="s">
        <v>1756</v>
      </c>
      <c r="D209" s="296" t="s">
        <v>748</v>
      </c>
      <c r="E209" s="296">
        <v>1169</v>
      </c>
      <c r="F209" s="296" t="s">
        <v>1702</v>
      </c>
      <c r="G209" s="295" t="s">
        <v>1856</v>
      </c>
      <c r="H209" s="296" t="s">
        <v>1653</v>
      </c>
      <c r="I209" s="268">
        <v>268.51929999999999</v>
      </c>
      <c r="J209" s="268">
        <v>268.51929999999999</v>
      </c>
      <c r="K209" s="301">
        <f t="shared" ca="1" si="1"/>
        <v>0</v>
      </c>
      <c r="L209" s="395" t="s">
        <v>744</v>
      </c>
    </row>
    <row r="210" spans="1:12" s="396" customFormat="1" ht="77.25" customHeight="1">
      <c r="A210" s="369">
        <v>121</v>
      </c>
      <c r="B210" s="296" t="s">
        <v>1949</v>
      </c>
      <c r="C210" s="296" t="s">
        <v>1755</v>
      </c>
      <c r="D210" s="296" t="s">
        <v>748</v>
      </c>
      <c r="E210" s="296">
        <v>1175</v>
      </c>
      <c r="F210" s="296" t="s">
        <v>1701</v>
      </c>
      <c r="G210" s="295" t="s">
        <v>1868</v>
      </c>
      <c r="H210" s="296" t="s">
        <v>1653</v>
      </c>
      <c r="I210" s="268">
        <v>261.88</v>
      </c>
      <c r="J210" s="268">
        <v>261.88</v>
      </c>
      <c r="K210" s="301">
        <f t="shared" ca="1" si="1"/>
        <v>0</v>
      </c>
      <c r="L210" s="395" t="s">
        <v>744</v>
      </c>
    </row>
    <row r="211" spans="1:12" s="396" customFormat="1" ht="77.25" customHeight="1">
      <c r="A211" s="369">
        <v>122</v>
      </c>
      <c r="B211" s="296" t="s">
        <v>1949</v>
      </c>
      <c r="C211" s="296" t="s">
        <v>1754</v>
      </c>
      <c r="D211" s="296" t="s">
        <v>748</v>
      </c>
      <c r="E211" s="296">
        <v>1210</v>
      </c>
      <c r="F211" s="296" t="s">
        <v>1700</v>
      </c>
      <c r="G211" s="295" t="s">
        <v>1865</v>
      </c>
      <c r="H211" s="296" t="s">
        <v>1653</v>
      </c>
      <c r="I211" s="268">
        <v>269.84209999999996</v>
      </c>
      <c r="J211" s="268">
        <v>269.84209999999996</v>
      </c>
      <c r="K211" s="301">
        <f t="shared" ca="1" si="1"/>
        <v>0</v>
      </c>
      <c r="L211" s="395" t="s">
        <v>744</v>
      </c>
    </row>
    <row r="212" spans="1:12" s="396" customFormat="1" ht="77.25" customHeight="1">
      <c r="A212" s="369">
        <v>123</v>
      </c>
      <c r="B212" s="296" t="s">
        <v>1949</v>
      </c>
      <c r="C212" s="296" t="s">
        <v>1753</v>
      </c>
      <c r="D212" s="296" t="s">
        <v>748</v>
      </c>
      <c r="E212" s="296">
        <v>1340</v>
      </c>
      <c r="F212" s="296" t="s">
        <v>1699</v>
      </c>
      <c r="G212" s="295" t="s">
        <v>1857</v>
      </c>
      <c r="H212" s="296" t="s">
        <v>1653</v>
      </c>
      <c r="I212" s="268">
        <v>298.87359999999995</v>
      </c>
      <c r="J212" s="268">
        <v>298.87359999999995</v>
      </c>
      <c r="K212" s="301">
        <f t="shared" ca="1" si="1"/>
        <v>0</v>
      </c>
      <c r="L212" s="395" t="s">
        <v>744</v>
      </c>
    </row>
    <row r="213" spans="1:12" s="396" customFormat="1" ht="77.25" customHeight="1">
      <c r="A213" s="369">
        <v>124</v>
      </c>
      <c r="B213" s="296" t="s">
        <v>1949</v>
      </c>
      <c r="C213" s="296" t="s">
        <v>1752</v>
      </c>
      <c r="D213" s="296" t="s">
        <v>748</v>
      </c>
      <c r="E213" s="296">
        <v>1500</v>
      </c>
      <c r="F213" s="296" t="s">
        <v>1698</v>
      </c>
      <c r="G213" s="295" t="s">
        <v>1854</v>
      </c>
      <c r="H213" s="296" t="s">
        <v>1653</v>
      </c>
      <c r="I213" s="268">
        <v>335.75</v>
      </c>
      <c r="J213" s="268">
        <v>335.75</v>
      </c>
      <c r="K213" s="301">
        <f t="shared" ca="1" si="1"/>
        <v>0</v>
      </c>
      <c r="L213" s="395" t="s">
        <v>744</v>
      </c>
    </row>
    <row r="214" spans="1:12" s="396" customFormat="1" ht="77.25" customHeight="1">
      <c r="A214" s="369">
        <v>125</v>
      </c>
      <c r="B214" s="296" t="s">
        <v>1949</v>
      </c>
      <c r="C214" s="296" t="s">
        <v>1751</v>
      </c>
      <c r="D214" s="296" t="s">
        <v>748</v>
      </c>
      <c r="E214" s="296">
        <v>1184</v>
      </c>
      <c r="F214" s="296" t="s">
        <v>1697</v>
      </c>
      <c r="G214" s="295" t="s">
        <v>1854</v>
      </c>
      <c r="H214" s="296" t="s">
        <v>1653</v>
      </c>
      <c r="I214" s="268">
        <v>277.97000000000003</v>
      </c>
      <c r="J214" s="268">
        <v>277.97000000000003</v>
      </c>
      <c r="K214" s="301">
        <f t="shared" ca="1" si="1"/>
        <v>0</v>
      </c>
      <c r="L214" s="395" t="s">
        <v>744</v>
      </c>
    </row>
    <row r="215" spans="1:12" s="396" customFormat="1" ht="77.25" customHeight="1">
      <c r="A215" s="369">
        <v>126</v>
      </c>
      <c r="B215" s="296" t="s">
        <v>1949</v>
      </c>
      <c r="C215" s="296" t="s">
        <v>1750</v>
      </c>
      <c r="D215" s="296" t="s">
        <v>748</v>
      </c>
      <c r="E215" s="296">
        <v>1410</v>
      </c>
      <c r="F215" s="296" t="s">
        <v>1696</v>
      </c>
      <c r="G215" s="295" t="s">
        <v>1851</v>
      </c>
      <c r="H215" s="296" t="s">
        <v>1653</v>
      </c>
      <c r="I215" s="268">
        <v>329.02350000000001</v>
      </c>
      <c r="J215" s="268">
        <v>329.02350000000001</v>
      </c>
      <c r="K215" s="301">
        <f t="shared" ca="1" si="1"/>
        <v>0</v>
      </c>
      <c r="L215" s="395" t="s">
        <v>744</v>
      </c>
    </row>
    <row r="216" spans="1:12" s="396" customFormat="1" ht="77.25" customHeight="1">
      <c r="A216" s="369">
        <v>127</v>
      </c>
      <c r="B216" s="296" t="s">
        <v>1949</v>
      </c>
      <c r="C216" s="296" t="s">
        <v>1749</v>
      </c>
      <c r="D216" s="296" t="s">
        <v>748</v>
      </c>
      <c r="E216" s="296">
        <v>1192</v>
      </c>
      <c r="F216" s="296" t="s">
        <v>1695</v>
      </c>
      <c r="G216" s="295" t="s">
        <v>1854</v>
      </c>
      <c r="H216" s="296" t="s">
        <v>1653</v>
      </c>
      <c r="I216" s="268">
        <v>281.32</v>
      </c>
      <c r="J216" s="268">
        <v>281.32</v>
      </c>
      <c r="K216" s="301">
        <f t="shared" ca="1" si="1"/>
        <v>0</v>
      </c>
      <c r="L216" s="395" t="s">
        <v>744</v>
      </c>
    </row>
    <row r="217" spans="1:12" s="396" customFormat="1" ht="77.25" customHeight="1">
      <c r="A217" s="369">
        <v>128</v>
      </c>
      <c r="B217" s="296" t="s">
        <v>1949</v>
      </c>
      <c r="C217" s="296" t="s">
        <v>1748</v>
      </c>
      <c r="D217" s="296" t="s">
        <v>748</v>
      </c>
      <c r="E217" s="296">
        <v>1500</v>
      </c>
      <c r="F217" s="296" t="s">
        <v>1763</v>
      </c>
      <c r="G217" s="295" t="s">
        <v>1863</v>
      </c>
      <c r="H217" s="296" t="s">
        <v>1653</v>
      </c>
      <c r="I217" s="268">
        <v>340.88</v>
      </c>
      <c r="J217" s="268">
        <v>340.88</v>
      </c>
      <c r="K217" s="301">
        <f t="shared" ca="1" si="1"/>
        <v>0</v>
      </c>
      <c r="L217" s="395" t="s">
        <v>744</v>
      </c>
    </row>
    <row r="218" spans="1:12" s="396" customFormat="1" ht="77.25" customHeight="1">
      <c r="A218" s="369">
        <v>129</v>
      </c>
      <c r="B218" s="296" t="s">
        <v>1949</v>
      </c>
      <c r="C218" s="296" t="s">
        <v>1723</v>
      </c>
      <c r="D218" s="296" t="s">
        <v>748</v>
      </c>
      <c r="E218" s="296">
        <v>1500</v>
      </c>
      <c r="F218" s="296" t="s">
        <v>1694</v>
      </c>
      <c r="G218" s="295" t="s">
        <v>1851</v>
      </c>
      <c r="H218" s="296" t="s">
        <v>1653</v>
      </c>
      <c r="I218" s="268">
        <v>339.40499999999997</v>
      </c>
      <c r="J218" s="268">
        <v>339.40499999999997</v>
      </c>
      <c r="K218" s="301">
        <f t="shared" ca="1" si="1"/>
        <v>0</v>
      </c>
      <c r="L218" s="395" t="s">
        <v>744</v>
      </c>
    </row>
    <row r="219" spans="1:12" s="396" customFormat="1" ht="77.25" customHeight="1">
      <c r="A219" s="369">
        <v>130</v>
      </c>
      <c r="B219" s="296" t="s">
        <v>1949</v>
      </c>
      <c r="C219" s="296" t="s">
        <v>1722</v>
      </c>
      <c r="D219" s="296" t="s">
        <v>748</v>
      </c>
      <c r="E219" s="296">
        <v>1500</v>
      </c>
      <c r="F219" s="296" t="s">
        <v>1693</v>
      </c>
      <c r="G219" s="295" t="s">
        <v>1857</v>
      </c>
      <c r="H219" s="296" t="s">
        <v>1653</v>
      </c>
      <c r="I219" s="268">
        <v>337.95</v>
      </c>
      <c r="J219" s="268">
        <v>337.95</v>
      </c>
      <c r="K219" s="301">
        <f t="shared" ca="1" si="1"/>
        <v>0</v>
      </c>
      <c r="L219" s="395" t="s">
        <v>744</v>
      </c>
    </row>
    <row r="220" spans="1:12" s="396" customFormat="1" ht="77.25" customHeight="1">
      <c r="A220" s="369">
        <v>131</v>
      </c>
      <c r="B220" s="296" t="s">
        <v>1949</v>
      </c>
      <c r="C220" s="296" t="s">
        <v>1721</v>
      </c>
      <c r="D220" s="296" t="s">
        <v>748</v>
      </c>
      <c r="E220" s="296">
        <v>1500</v>
      </c>
      <c r="F220" s="296" t="s">
        <v>1683</v>
      </c>
      <c r="G220" s="295" t="s">
        <v>1862</v>
      </c>
      <c r="H220" s="296" t="s">
        <v>1653</v>
      </c>
      <c r="I220" s="268">
        <v>336.495</v>
      </c>
      <c r="J220" s="268">
        <v>336.495</v>
      </c>
      <c r="K220" s="301">
        <f t="shared" ca="1" si="1"/>
        <v>0</v>
      </c>
      <c r="L220" s="395" t="s">
        <v>744</v>
      </c>
    </row>
    <row r="221" spans="1:12" s="396" customFormat="1" ht="77.25" customHeight="1">
      <c r="A221" s="369">
        <v>132</v>
      </c>
      <c r="B221" s="296" t="s">
        <v>1949</v>
      </c>
      <c r="C221" s="296" t="s">
        <v>1720</v>
      </c>
      <c r="D221" s="296" t="s">
        <v>748</v>
      </c>
      <c r="E221" s="296">
        <v>1500</v>
      </c>
      <c r="F221" s="296" t="s">
        <v>1682</v>
      </c>
      <c r="G221" s="295" t="s">
        <v>1862</v>
      </c>
      <c r="H221" s="296" t="s">
        <v>1653</v>
      </c>
      <c r="I221" s="268">
        <v>348.27</v>
      </c>
      <c r="J221" s="268">
        <v>348.27</v>
      </c>
      <c r="K221" s="301">
        <f t="shared" ca="1" si="1"/>
        <v>0</v>
      </c>
      <c r="L221" s="395" t="s">
        <v>744</v>
      </c>
    </row>
    <row r="222" spans="1:12" s="396" customFormat="1" ht="77.25" customHeight="1">
      <c r="A222" s="369">
        <v>133</v>
      </c>
      <c r="B222" s="296" t="s">
        <v>1949</v>
      </c>
      <c r="C222" s="296" t="s">
        <v>1719</v>
      </c>
      <c r="D222" s="296" t="s">
        <v>748</v>
      </c>
      <c r="E222" s="296">
        <v>1140</v>
      </c>
      <c r="F222" s="296" t="s">
        <v>1681</v>
      </c>
      <c r="G222" s="295" t="s">
        <v>1869</v>
      </c>
      <c r="H222" s="296" t="s">
        <v>1653</v>
      </c>
      <c r="I222" s="268">
        <v>267.7</v>
      </c>
      <c r="J222" s="268">
        <v>267.7</v>
      </c>
      <c r="K222" s="301">
        <f t="shared" ca="1" si="1"/>
        <v>0</v>
      </c>
      <c r="L222" s="395" t="s">
        <v>744</v>
      </c>
    </row>
    <row r="223" spans="1:12" s="396" customFormat="1" ht="77.25" customHeight="1">
      <c r="A223" s="369">
        <v>134</v>
      </c>
      <c r="B223" s="296" t="s">
        <v>1949</v>
      </c>
      <c r="C223" s="296" t="s">
        <v>1718</v>
      </c>
      <c r="D223" s="296" t="s">
        <v>748</v>
      </c>
      <c r="E223" s="296">
        <v>1500</v>
      </c>
      <c r="F223" s="296" t="s">
        <v>1680</v>
      </c>
      <c r="G223" s="295" t="s">
        <v>1857</v>
      </c>
      <c r="H223" s="296" t="s">
        <v>1653</v>
      </c>
      <c r="I223" s="268">
        <v>343.82</v>
      </c>
      <c r="J223" s="268">
        <v>343.82</v>
      </c>
      <c r="K223" s="301">
        <f t="shared" ca="1" si="1"/>
        <v>0</v>
      </c>
      <c r="L223" s="395" t="s">
        <v>744</v>
      </c>
    </row>
    <row r="224" spans="1:12" s="396" customFormat="1" ht="77.25" customHeight="1">
      <c r="A224" s="369">
        <v>135</v>
      </c>
      <c r="B224" s="296" t="s">
        <v>1949</v>
      </c>
      <c r="C224" s="296" t="s">
        <v>1717</v>
      </c>
      <c r="D224" s="296" t="s">
        <v>748</v>
      </c>
      <c r="E224" s="296">
        <v>1500</v>
      </c>
      <c r="F224" s="296" t="s">
        <v>1679</v>
      </c>
      <c r="G224" s="295" t="s">
        <v>1855</v>
      </c>
      <c r="H224" s="296" t="s">
        <v>1653</v>
      </c>
      <c r="I224" s="268">
        <v>342.33</v>
      </c>
      <c r="J224" s="268">
        <v>342.33</v>
      </c>
      <c r="K224" s="301">
        <f t="shared" ca="1" si="1"/>
        <v>0</v>
      </c>
      <c r="L224" s="395" t="s">
        <v>744</v>
      </c>
    </row>
    <row r="225" spans="1:12" s="396" customFormat="1" ht="77.25" customHeight="1">
      <c r="A225" s="369">
        <v>136</v>
      </c>
      <c r="B225" s="296" t="s">
        <v>1949</v>
      </c>
      <c r="C225" s="296" t="s">
        <v>1716</v>
      </c>
      <c r="D225" s="296" t="s">
        <v>748</v>
      </c>
      <c r="E225" s="296">
        <v>1500</v>
      </c>
      <c r="F225" s="296" t="s">
        <v>1678</v>
      </c>
      <c r="G225" s="295" t="s">
        <v>1857</v>
      </c>
      <c r="H225" s="296" t="s">
        <v>1653</v>
      </c>
      <c r="I225" s="268">
        <v>345.3</v>
      </c>
      <c r="J225" s="268">
        <v>345.3</v>
      </c>
      <c r="K225" s="301">
        <f t="shared" ca="1" si="1"/>
        <v>0</v>
      </c>
      <c r="L225" s="395" t="s">
        <v>744</v>
      </c>
    </row>
    <row r="226" spans="1:12" s="396" customFormat="1" ht="77.25" customHeight="1">
      <c r="A226" s="369">
        <v>137</v>
      </c>
      <c r="B226" s="296" t="s">
        <v>1949</v>
      </c>
      <c r="C226" s="296" t="s">
        <v>1715</v>
      </c>
      <c r="D226" s="296" t="s">
        <v>748</v>
      </c>
      <c r="E226" s="296">
        <v>1784</v>
      </c>
      <c r="F226" s="296" t="s">
        <v>1677</v>
      </c>
      <c r="G226" s="295" t="s">
        <v>1856</v>
      </c>
      <c r="H226" s="296" t="s">
        <v>1653</v>
      </c>
      <c r="I226" s="268">
        <v>398.49208000000004</v>
      </c>
      <c r="J226" s="268">
        <v>398.49208000000004</v>
      </c>
      <c r="K226" s="301">
        <f t="shared" ca="1" si="1"/>
        <v>0</v>
      </c>
      <c r="L226" s="395" t="s">
        <v>744</v>
      </c>
    </row>
    <row r="227" spans="1:12" s="396" customFormat="1" ht="77.25" customHeight="1">
      <c r="A227" s="369">
        <v>138</v>
      </c>
      <c r="B227" s="296" t="s">
        <v>1949</v>
      </c>
      <c r="C227" s="296" t="s">
        <v>1714</v>
      </c>
      <c r="D227" s="296" t="s">
        <v>748</v>
      </c>
      <c r="E227" s="296">
        <v>1500</v>
      </c>
      <c r="F227" s="296" t="s">
        <v>1676</v>
      </c>
      <c r="G227" s="295" t="s">
        <v>1851</v>
      </c>
      <c r="H227" s="296" t="s">
        <v>1653</v>
      </c>
      <c r="I227" s="268">
        <v>346.78500000000003</v>
      </c>
      <c r="J227" s="268">
        <v>346.78500000000003</v>
      </c>
      <c r="K227" s="301">
        <f t="shared" ca="1" si="1"/>
        <v>0</v>
      </c>
      <c r="L227" s="395" t="s">
        <v>744</v>
      </c>
    </row>
    <row r="228" spans="1:12" s="396" customFormat="1" ht="77.25" customHeight="1">
      <c r="A228" s="369">
        <v>139</v>
      </c>
      <c r="B228" s="296" t="s">
        <v>1949</v>
      </c>
      <c r="C228" s="296" t="s">
        <v>1713</v>
      </c>
      <c r="D228" s="296" t="s">
        <v>748</v>
      </c>
      <c r="E228" s="296">
        <v>1500</v>
      </c>
      <c r="F228" s="296" t="s">
        <v>1675</v>
      </c>
      <c r="G228" s="295" t="s">
        <v>1856</v>
      </c>
      <c r="H228" s="296" t="s">
        <v>1653</v>
      </c>
      <c r="I228" s="268">
        <v>350.13</v>
      </c>
      <c r="J228" s="268">
        <v>350.13</v>
      </c>
      <c r="K228" s="301">
        <f t="shared" ca="1" si="1"/>
        <v>0</v>
      </c>
      <c r="L228" s="395" t="s">
        <v>744</v>
      </c>
    </row>
    <row r="229" spans="1:12" s="396" customFormat="1" ht="77.25" customHeight="1">
      <c r="A229" s="369">
        <v>140</v>
      </c>
      <c r="B229" s="296" t="s">
        <v>1949</v>
      </c>
      <c r="C229" s="296" t="s">
        <v>1870</v>
      </c>
      <c r="D229" s="296" t="s">
        <v>748</v>
      </c>
      <c r="E229" s="296">
        <v>1000</v>
      </c>
      <c r="F229" s="296" t="s">
        <v>1674</v>
      </c>
      <c r="G229" s="295" t="s">
        <v>1871</v>
      </c>
      <c r="H229" s="296" t="s">
        <v>1654</v>
      </c>
      <c r="I229" s="268">
        <v>242.59</v>
      </c>
      <c r="J229" s="268">
        <v>242.59</v>
      </c>
      <c r="K229" s="301">
        <f t="shared" ca="1" si="1"/>
        <v>0</v>
      </c>
      <c r="L229" s="395" t="s">
        <v>744</v>
      </c>
    </row>
    <row r="230" spans="1:12" s="396" customFormat="1" ht="77.25" customHeight="1">
      <c r="A230" s="369">
        <v>141</v>
      </c>
      <c r="B230" s="296" t="s">
        <v>1949</v>
      </c>
      <c r="C230" s="296" t="s">
        <v>1712</v>
      </c>
      <c r="D230" s="296" t="s">
        <v>748</v>
      </c>
      <c r="E230" s="296">
        <v>197</v>
      </c>
      <c r="F230" s="296" t="s">
        <v>1673</v>
      </c>
      <c r="G230" s="295" t="s">
        <v>1853</v>
      </c>
      <c r="H230" s="296" t="s">
        <v>1646</v>
      </c>
      <c r="I230" s="268">
        <v>233.38195999999999</v>
      </c>
      <c r="J230" s="268">
        <v>233.38195999999999</v>
      </c>
      <c r="K230" s="301">
        <f t="shared" ca="1" si="1"/>
        <v>0</v>
      </c>
      <c r="L230" s="395" t="s">
        <v>744</v>
      </c>
    </row>
    <row r="231" spans="1:12" s="396" customFormat="1" ht="77.25" customHeight="1">
      <c r="A231" s="369">
        <v>142</v>
      </c>
      <c r="B231" s="296" t="s">
        <v>1949</v>
      </c>
      <c r="C231" s="269" t="s">
        <v>1875</v>
      </c>
      <c r="D231" s="377" t="s">
        <v>748</v>
      </c>
      <c r="E231" s="377">
        <v>4800</v>
      </c>
      <c r="F231" s="377" t="s">
        <v>1950</v>
      </c>
      <c r="G231" s="344" t="s">
        <v>1192</v>
      </c>
      <c r="H231" s="337" t="s">
        <v>1193</v>
      </c>
      <c r="I231" s="364">
        <v>251.376</v>
      </c>
      <c r="J231" s="364">
        <v>251.376</v>
      </c>
      <c r="K231" s="301">
        <f t="shared" ca="1" si="1"/>
        <v>0</v>
      </c>
      <c r="L231" s="395" t="s">
        <v>744</v>
      </c>
    </row>
    <row r="232" spans="1:12" s="396" customFormat="1" ht="77.25" customHeight="1">
      <c r="A232" s="369">
        <v>143</v>
      </c>
      <c r="B232" s="296" t="s">
        <v>1949</v>
      </c>
      <c r="C232" s="269" t="s">
        <v>1876</v>
      </c>
      <c r="D232" s="377" t="s">
        <v>748</v>
      </c>
      <c r="E232" s="377">
        <v>1913</v>
      </c>
      <c r="F232" s="377" t="s">
        <v>1194</v>
      </c>
      <c r="G232" s="347" t="s">
        <v>1195</v>
      </c>
      <c r="H232" s="269" t="s">
        <v>1196</v>
      </c>
      <c r="I232" s="364">
        <v>455.887</v>
      </c>
      <c r="J232" s="364">
        <v>455.887</v>
      </c>
      <c r="K232" s="301">
        <f t="shared" ca="1" si="1"/>
        <v>0</v>
      </c>
      <c r="L232" s="395" t="s">
        <v>744</v>
      </c>
    </row>
    <row r="233" spans="1:12" s="423" customFormat="1" ht="30" customHeight="1">
      <c r="A233" s="565" t="s">
        <v>693</v>
      </c>
      <c r="B233" s="565"/>
      <c r="C233" s="416"/>
      <c r="D233" s="416"/>
      <c r="E233" s="417">
        <f>SUM(E90:E232)</f>
        <v>1348405</v>
      </c>
      <c r="F233" s="418"/>
      <c r="G233" s="419"/>
      <c r="H233" s="419"/>
      <c r="I233" s="420">
        <f>SUM(I90:I232)</f>
        <v>1006242.3403899999</v>
      </c>
      <c r="J233" s="420">
        <f>SUM(J90:J232)</f>
        <v>1006242.3403899999</v>
      </c>
      <c r="K233" s="421">
        <f t="shared" ref="K233" ca="1" si="2">J+K233:K246229/1000</f>
        <v>0</v>
      </c>
      <c r="L233" s="422"/>
    </row>
    <row r="235" spans="1:12" ht="77.25" customHeight="1">
      <c r="E235" s="402">
        <f>E233+E89</f>
        <v>1364901.027</v>
      </c>
    </row>
  </sheetData>
  <mergeCells count="13">
    <mergeCell ref="K2:K3"/>
    <mergeCell ref="L2:L3"/>
    <mergeCell ref="A233:B233"/>
    <mergeCell ref="A1:L1"/>
    <mergeCell ref="A2:A3"/>
    <mergeCell ref="B2:B3"/>
    <mergeCell ref="C2:C3"/>
    <mergeCell ref="D2:E2"/>
    <mergeCell ref="F2:F3"/>
    <mergeCell ref="G2:G3"/>
    <mergeCell ref="H2:H3"/>
    <mergeCell ref="I2:I3"/>
    <mergeCell ref="J2:J3"/>
  </mergeCells>
  <pageMargins left="0.62992125984251968" right="0.23622047244094491" top="0.74803149606299213" bottom="0.74803149606299213" header="0.31496062992125984" footer="0.31496062992125984"/>
  <pageSetup paperSize="9" scale="35" fitToHeight="0" orientation="landscape" r:id="rId1"/>
  <headerFooter alignWithMargins="0"/>
  <rowBreaks count="10" manualBreakCount="10">
    <brk id="17" max="11" man="1"/>
    <brk id="33" max="11" man="1"/>
    <brk id="50" max="11" man="1"/>
    <brk id="66" max="11" man="1"/>
    <brk id="80" max="11" man="1"/>
    <brk id="93" max="11" man="1"/>
    <brk id="110" max="11" man="1"/>
    <brk id="126" max="11" man="1"/>
    <brk id="140" max="11" man="1"/>
    <brk id="15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H141"/>
  <sheetViews>
    <sheetView view="pageBreakPreview" topLeftCell="A127" zoomScale="80" zoomScaleNormal="90" zoomScaleSheetLayoutView="80" workbookViewId="0">
      <selection activeCell="I6" sqref="I6"/>
    </sheetView>
  </sheetViews>
  <sheetFormatPr defaultRowHeight="15"/>
  <cols>
    <col min="1" max="1" width="8" style="450" customWidth="1"/>
    <col min="2" max="2" width="44.42578125" style="429" customWidth="1"/>
    <col min="3" max="3" width="24.7109375" style="450" customWidth="1"/>
    <col min="4" max="4" width="18.7109375" style="450" customWidth="1"/>
    <col min="5" max="5" width="16.85546875" style="450" customWidth="1"/>
    <col min="6" max="6" width="15" style="450" hidden="1" customWidth="1"/>
    <col min="7" max="7" width="23" style="450" customWidth="1"/>
    <col min="8" max="8" width="11.42578125" style="446" customWidth="1"/>
    <col min="9" max="16384" width="9.140625" style="446"/>
  </cols>
  <sheetData>
    <row r="1" spans="1:8" s="403" customFormat="1" ht="42" customHeight="1">
      <c r="A1" s="568" t="s">
        <v>2058</v>
      </c>
      <c r="B1" s="568"/>
      <c r="C1" s="568"/>
      <c r="D1" s="568"/>
      <c r="E1" s="568"/>
      <c r="F1" s="568"/>
      <c r="G1" s="568"/>
      <c r="H1" s="441"/>
    </row>
    <row r="2" spans="1:8" s="403" customFormat="1" ht="200.25" customHeight="1">
      <c r="A2" s="307" t="s">
        <v>723</v>
      </c>
      <c r="B2" s="307" t="s">
        <v>725</v>
      </c>
      <c r="C2" s="407" t="s">
        <v>335</v>
      </c>
      <c r="D2" s="307" t="s">
        <v>724</v>
      </c>
      <c r="E2" s="287" t="s">
        <v>689</v>
      </c>
      <c r="F2" s="307" t="s">
        <v>2064</v>
      </c>
      <c r="G2" s="287" t="s">
        <v>708</v>
      </c>
      <c r="H2" s="442"/>
    </row>
    <row r="3" spans="1:8" s="424" customFormat="1" ht="35.25" customHeight="1">
      <c r="A3" s="406">
        <v>1</v>
      </c>
      <c r="B3" s="293" t="s">
        <v>286</v>
      </c>
      <c r="C3" s="293">
        <v>2012</v>
      </c>
      <c r="D3" s="308">
        <v>99</v>
      </c>
      <c r="E3" s="308">
        <v>0</v>
      </c>
      <c r="F3" s="308">
        <v>87.45</v>
      </c>
      <c r="G3" s="426" t="s">
        <v>744</v>
      </c>
    </row>
    <row r="4" spans="1:8" s="424" customFormat="1" ht="63.75" customHeight="1">
      <c r="A4" s="406">
        <v>2</v>
      </c>
      <c r="B4" s="293" t="s">
        <v>287</v>
      </c>
      <c r="C4" s="293">
        <v>2012</v>
      </c>
      <c r="D4" s="308">
        <v>760.19903999999997</v>
      </c>
      <c r="E4" s="308">
        <v>0</v>
      </c>
      <c r="F4" s="308">
        <v>221.72477000000001</v>
      </c>
      <c r="G4" s="426" t="s">
        <v>744</v>
      </c>
    </row>
    <row r="5" spans="1:8" s="424" customFormat="1" ht="52.5" customHeight="1">
      <c r="A5" s="406">
        <v>3</v>
      </c>
      <c r="B5" s="293" t="s">
        <v>288</v>
      </c>
      <c r="C5" s="320">
        <v>41240</v>
      </c>
      <c r="D5" s="308">
        <v>50.089199999999998</v>
      </c>
      <c r="E5" s="308">
        <v>0</v>
      </c>
      <c r="F5" s="308">
        <v>0</v>
      </c>
      <c r="G5" s="426" t="s">
        <v>744</v>
      </c>
    </row>
    <row r="6" spans="1:8" s="424" customFormat="1" ht="36.75" customHeight="1">
      <c r="A6" s="406">
        <v>4</v>
      </c>
      <c r="B6" s="293" t="s">
        <v>289</v>
      </c>
      <c r="C6" s="320">
        <v>41240</v>
      </c>
      <c r="D6" s="308">
        <v>315</v>
      </c>
      <c r="E6" s="308">
        <v>0</v>
      </c>
      <c r="F6" s="308">
        <v>0</v>
      </c>
      <c r="G6" s="426" t="s">
        <v>744</v>
      </c>
    </row>
    <row r="7" spans="1:8" s="424" customFormat="1" ht="49.5" customHeight="1">
      <c r="A7" s="406">
        <v>5</v>
      </c>
      <c r="B7" s="293" t="s">
        <v>290</v>
      </c>
      <c r="C7" s="320">
        <v>41240</v>
      </c>
      <c r="D7" s="308">
        <v>687.5</v>
      </c>
      <c r="E7" s="308">
        <v>0</v>
      </c>
      <c r="F7" s="308">
        <v>280.74020000000002</v>
      </c>
      <c r="G7" s="426" t="s">
        <v>744</v>
      </c>
    </row>
    <row r="8" spans="1:8" s="424" customFormat="1" ht="51.75" customHeight="1">
      <c r="A8" s="406">
        <v>6</v>
      </c>
      <c r="B8" s="293" t="s">
        <v>291</v>
      </c>
      <c r="C8" s="320">
        <v>41240</v>
      </c>
      <c r="D8" s="308">
        <v>344.37306000000001</v>
      </c>
      <c r="E8" s="308">
        <v>0</v>
      </c>
      <c r="F8" s="308">
        <v>0</v>
      </c>
      <c r="G8" s="426" t="s">
        <v>744</v>
      </c>
    </row>
    <row r="9" spans="1:8" s="424" customFormat="1" ht="56.25" customHeight="1">
      <c r="A9" s="406">
        <v>7</v>
      </c>
      <c r="B9" s="293" t="s">
        <v>292</v>
      </c>
      <c r="C9" s="320">
        <v>41240</v>
      </c>
      <c r="D9" s="308">
        <v>407.48</v>
      </c>
      <c r="E9" s="308">
        <v>0</v>
      </c>
      <c r="F9" s="308">
        <v>0</v>
      </c>
      <c r="G9" s="426" t="s">
        <v>744</v>
      </c>
    </row>
    <row r="10" spans="1:8" s="424" customFormat="1" ht="62.25" customHeight="1">
      <c r="A10" s="406">
        <v>8</v>
      </c>
      <c r="B10" s="293" t="s">
        <v>391</v>
      </c>
      <c r="C10" s="320">
        <v>41240</v>
      </c>
      <c r="D10" s="308">
        <v>25.75</v>
      </c>
      <c r="E10" s="308">
        <v>0</v>
      </c>
      <c r="F10" s="308">
        <v>0</v>
      </c>
      <c r="G10" s="426" t="s">
        <v>744</v>
      </c>
    </row>
    <row r="11" spans="1:8" s="424" customFormat="1" ht="51.75" customHeight="1">
      <c r="A11" s="406">
        <v>9</v>
      </c>
      <c r="B11" s="293" t="s">
        <v>392</v>
      </c>
      <c r="C11" s="320">
        <v>41240</v>
      </c>
      <c r="D11" s="308">
        <v>113.8732</v>
      </c>
      <c r="E11" s="308">
        <v>0</v>
      </c>
      <c r="F11" s="308">
        <v>0</v>
      </c>
      <c r="G11" s="426" t="s">
        <v>744</v>
      </c>
    </row>
    <row r="12" spans="1:8" s="424" customFormat="1" ht="52.5" customHeight="1">
      <c r="A12" s="406">
        <v>10</v>
      </c>
      <c r="B12" s="293" t="s">
        <v>393</v>
      </c>
      <c r="C12" s="320">
        <v>41240</v>
      </c>
      <c r="D12" s="308">
        <v>646.11199999999997</v>
      </c>
      <c r="E12" s="308">
        <v>0</v>
      </c>
      <c r="F12" s="308">
        <v>225.50908999999999</v>
      </c>
      <c r="G12" s="426" t="s">
        <v>744</v>
      </c>
    </row>
    <row r="13" spans="1:8" s="424" customFormat="1" ht="49.5" customHeight="1">
      <c r="A13" s="406">
        <v>11</v>
      </c>
      <c r="B13" s="293" t="s">
        <v>394</v>
      </c>
      <c r="C13" s="320">
        <v>41240</v>
      </c>
      <c r="D13" s="308">
        <v>139.36000000000001</v>
      </c>
      <c r="E13" s="308">
        <v>0</v>
      </c>
      <c r="F13" s="308">
        <v>0</v>
      </c>
      <c r="G13" s="426" t="s">
        <v>744</v>
      </c>
    </row>
    <row r="14" spans="1:8" s="424" customFormat="1" ht="53.25" customHeight="1">
      <c r="A14" s="406">
        <v>12</v>
      </c>
      <c r="B14" s="293" t="s">
        <v>395</v>
      </c>
      <c r="C14" s="320">
        <v>41240</v>
      </c>
      <c r="D14" s="308">
        <v>1.6836</v>
      </c>
      <c r="E14" s="308">
        <v>0</v>
      </c>
      <c r="F14" s="308">
        <v>0</v>
      </c>
      <c r="G14" s="426" t="s">
        <v>744</v>
      </c>
    </row>
    <row r="15" spans="1:8" s="424" customFormat="1" ht="54" customHeight="1">
      <c r="A15" s="406">
        <v>14</v>
      </c>
      <c r="B15" s="293" t="s">
        <v>396</v>
      </c>
      <c r="C15" s="320">
        <v>41240</v>
      </c>
      <c r="D15" s="308">
        <v>353</v>
      </c>
      <c r="E15" s="308">
        <v>0</v>
      </c>
      <c r="F15" s="308">
        <v>205.11635999999999</v>
      </c>
      <c r="G15" s="426" t="s">
        <v>744</v>
      </c>
    </row>
    <row r="16" spans="1:8" s="424" customFormat="1" ht="57" customHeight="1">
      <c r="A16" s="406">
        <v>15</v>
      </c>
      <c r="B16" s="293" t="s">
        <v>397</v>
      </c>
      <c r="C16" s="320">
        <v>41292</v>
      </c>
      <c r="D16" s="308">
        <v>774.4</v>
      </c>
      <c r="E16" s="308">
        <v>0</v>
      </c>
      <c r="F16" s="308">
        <v>262.16672999999997</v>
      </c>
      <c r="G16" s="426" t="s">
        <v>744</v>
      </c>
    </row>
    <row r="17" spans="1:7" s="424" customFormat="1" ht="51" customHeight="1">
      <c r="A17" s="406">
        <v>16</v>
      </c>
      <c r="B17" s="293" t="s">
        <v>398</v>
      </c>
      <c r="C17" s="320">
        <v>41292</v>
      </c>
      <c r="D17" s="308">
        <v>180.36521999999999</v>
      </c>
      <c r="E17" s="308">
        <v>0</v>
      </c>
      <c r="F17" s="308">
        <v>0</v>
      </c>
      <c r="G17" s="426" t="s">
        <v>744</v>
      </c>
    </row>
    <row r="18" spans="1:7" s="424" customFormat="1" ht="63.75" customHeight="1">
      <c r="A18" s="406">
        <v>17</v>
      </c>
      <c r="B18" s="293" t="s">
        <v>399</v>
      </c>
      <c r="C18" s="320">
        <v>41292</v>
      </c>
      <c r="D18" s="308">
        <v>15.462719999999999</v>
      </c>
      <c r="E18" s="308">
        <v>0</v>
      </c>
      <c r="F18" s="308">
        <v>0</v>
      </c>
      <c r="G18" s="426" t="s">
        <v>744</v>
      </c>
    </row>
    <row r="19" spans="1:7" s="424" customFormat="1" ht="52.5" customHeight="1">
      <c r="A19" s="406">
        <v>18</v>
      </c>
      <c r="B19" s="293" t="s">
        <v>400</v>
      </c>
      <c r="C19" s="320">
        <v>41292</v>
      </c>
      <c r="D19" s="308">
        <v>695.25</v>
      </c>
      <c r="E19" s="308">
        <v>0</v>
      </c>
      <c r="F19" s="308">
        <v>214.268</v>
      </c>
      <c r="G19" s="426" t="s">
        <v>744</v>
      </c>
    </row>
    <row r="20" spans="1:7" s="424" customFormat="1" ht="55.5" customHeight="1">
      <c r="A20" s="406">
        <v>19</v>
      </c>
      <c r="B20" s="643" t="s">
        <v>1394</v>
      </c>
      <c r="C20" s="320">
        <v>41292</v>
      </c>
      <c r="D20" s="308">
        <v>565.5</v>
      </c>
      <c r="E20" s="308">
        <v>0</v>
      </c>
      <c r="F20" s="308">
        <v>268.61250000000001</v>
      </c>
      <c r="G20" s="426" t="s">
        <v>744</v>
      </c>
    </row>
    <row r="21" spans="1:7" s="424" customFormat="1" ht="65.25" customHeight="1">
      <c r="A21" s="406">
        <v>20</v>
      </c>
      <c r="B21" s="293" t="s">
        <v>401</v>
      </c>
      <c r="C21" s="320">
        <v>41292</v>
      </c>
      <c r="D21" s="308">
        <v>166.32</v>
      </c>
      <c r="E21" s="308">
        <v>0</v>
      </c>
      <c r="F21" s="308">
        <v>0</v>
      </c>
      <c r="G21" s="426" t="s">
        <v>744</v>
      </c>
    </row>
    <row r="22" spans="1:7" s="424" customFormat="1" ht="63.75" customHeight="1">
      <c r="A22" s="406">
        <v>21</v>
      </c>
      <c r="B22" s="293" t="s">
        <v>402</v>
      </c>
      <c r="C22" s="320" t="s">
        <v>336</v>
      </c>
      <c r="D22" s="308">
        <v>300.70620000000002</v>
      </c>
      <c r="E22" s="308">
        <v>0</v>
      </c>
      <c r="F22" s="308">
        <v>0</v>
      </c>
      <c r="G22" s="426" t="s">
        <v>744</v>
      </c>
    </row>
    <row r="23" spans="1:7" s="424" customFormat="1" ht="60.75" customHeight="1">
      <c r="A23" s="406">
        <v>22</v>
      </c>
      <c r="B23" s="293" t="s">
        <v>403</v>
      </c>
      <c r="C23" s="320">
        <v>41318</v>
      </c>
      <c r="D23" s="308">
        <v>283.05918000000003</v>
      </c>
      <c r="E23" s="308">
        <v>0</v>
      </c>
      <c r="F23" s="308">
        <v>103.11431</v>
      </c>
      <c r="G23" s="426" t="s">
        <v>744</v>
      </c>
    </row>
    <row r="24" spans="1:7" s="424" customFormat="1" ht="80.25" customHeight="1">
      <c r="A24" s="406">
        <v>23</v>
      </c>
      <c r="B24" s="293" t="s">
        <v>404</v>
      </c>
      <c r="C24" s="320">
        <v>41240</v>
      </c>
      <c r="D24" s="308">
        <v>490.48671999999999</v>
      </c>
      <c r="E24" s="308">
        <v>0</v>
      </c>
      <c r="F24" s="308">
        <v>0</v>
      </c>
      <c r="G24" s="426" t="s">
        <v>744</v>
      </c>
    </row>
    <row r="25" spans="1:7" s="424" customFormat="1" ht="56.25" customHeight="1">
      <c r="A25" s="406">
        <v>24</v>
      </c>
      <c r="B25" s="293" t="s">
        <v>405</v>
      </c>
      <c r="C25" s="320">
        <v>41081</v>
      </c>
      <c r="D25" s="308">
        <v>540.5</v>
      </c>
      <c r="E25" s="308">
        <v>0</v>
      </c>
      <c r="F25" s="308">
        <v>40.453209999999999</v>
      </c>
      <c r="G25" s="426" t="s">
        <v>744</v>
      </c>
    </row>
    <row r="26" spans="1:7" s="424" customFormat="1" ht="78.75" customHeight="1">
      <c r="A26" s="406">
        <v>25</v>
      </c>
      <c r="B26" s="293" t="s">
        <v>406</v>
      </c>
      <c r="C26" s="320">
        <v>42640</v>
      </c>
      <c r="D26" s="308">
        <v>6.01</v>
      </c>
      <c r="E26" s="308">
        <f>D26-F26</f>
        <v>0</v>
      </c>
      <c r="F26" s="308">
        <v>6.01</v>
      </c>
      <c r="G26" s="426" t="s">
        <v>744</v>
      </c>
    </row>
    <row r="27" spans="1:7" s="424" customFormat="1" ht="61.5" customHeight="1">
      <c r="A27" s="406">
        <v>26</v>
      </c>
      <c r="B27" s="293" t="s">
        <v>678</v>
      </c>
      <c r="C27" s="320">
        <v>42768</v>
      </c>
      <c r="D27" s="308">
        <v>1510</v>
      </c>
      <c r="E27" s="308">
        <v>0</v>
      </c>
      <c r="F27" s="425">
        <v>1510</v>
      </c>
      <c r="G27" s="426" t="s">
        <v>744</v>
      </c>
    </row>
    <row r="28" spans="1:7" s="424" customFormat="1" ht="54" customHeight="1">
      <c r="A28" s="406">
        <v>27</v>
      </c>
      <c r="B28" s="293" t="s">
        <v>678</v>
      </c>
      <c r="C28" s="320">
        <v>42768</v>
      </c>
      <c r="D28" s="308">
        <v>1510</v>
      </c>
      <c r="E28" s="308">
        <v>0</v>
      </c>
      <c r="F28" s="425">
        <v>1510</v>
      </c>
      <c r="G28" s="426" t="s">
        <v>744</v>
      </c>
    </row>
    <row r="29" spans="1:7" s="424" customFormat="1" ht="80.25" customHeight="1">
      <c r="A29" s="406">
        <v>28</v>
      </c>
      <c r="B29" s="293" t="s">
        <v>679</v>
      </c>
      <c r="C29" s="320">
        <v>42873</v>
      </c>
      <c r="D29" s="308">
        <v>402.19828000000001</v>
      </c>
      <c r="E29" s="308">
        <v>0</v>
      </c>
      <c r="F29" s="425">
        <v>0</v>
      </c>
      <c r="G29" s="426" t="s">
        <v>744</v>
      </c>
    </row>
    <row r="30" spans="1:7" s="424" customFormat="1" ht="108" customHeight="1">
      <c r="A30" s="406">
        <v>29</v>
      </c>
      <c r="B30" s="293" t="s">
        <v>330</v>
      </c>
      <c r="C30" s="320">
        <v>43111</v>
      </c>
      <c r="D30" s="308">
        <v>519.29999999999995</v>
      </c>
      <c r="E30" s="308">
        <v>0</v>
      </c>
      <c r="F30" s="425">
        <v>16.120239999999999</v>
      </c>
      <c r="G30" s="426" t="s">
        <v>744</v>
      </c>
    </row>
    <row r="31" spans="1:7" s="424" customFormat="1" ht="50.25" customHeight="1">
      <c r="A31" s="406">
        <v>30</v>
      </c>
      <c r="B31" s="293" t="s">
        <v>331</v>
      </c>
      <c r="C31" s="320">
        <v>43159</v>
      </c>
      <c r="D31" s="308">
        <v>48.143160000000002</v>
      </c>
      <c r="E31" s="308">
        <v>0</v>
      </c>
      <c r="F31" s="425">
        <v>0</v>
      </c>
      <c r="G31" s="426" t="s">
        <v>744</v>
      </c>
    </row>
    <row r="32" spans="1:7" s="424" customFormat="1" ht="54" customHeight="1">
      <c r="A32" s="406">
        <v>31</v>
      </c>
      <c r="B32" s="293" t="s">
        <v>332</v>
      </c>
      <c r="C32" s="320">
        <v>41324</v>
      </c>
      <c r="D32" s="308">
        <v>38.289000000000001</v>
      </c>
      <c r="E32" s="308">
        <f>D32-F32</f>
        <v>0</v>
      </c>
      <c r="F32" s="308">
        <v>38.289000000000001</v>
      </c>
      <c r="G32" s="426" t="s">
        <v>744</v>
      </c>
    </row>
    <row r="33" spans="1:7" s="424" customFormat="1" ht="108.75" customHeight="1">
      <c r="A33" s="406">
        <v>32</v>
      </c>
      <c r="B33" s="293" t="s">
        <v>333</v>
      </c>
      <c r="C33" s="320">
        <v>41324</v>
      </c>
      <c r="D33" s="308">
        <v>512.00199999999995</v>
      </c>
      <c r="E33" s="308">
        <v>0</v>
      </c>
      <c r="F33" s="308">
        <v>0</v>
      </c>
      <c r="G33" s="426" t="s">
        <v>744</v>
      </c>
    </row>
    <row r="34" spans="1:7" s="424" customFormat="1" ht="54.75" customHeight="1">
      <c r="A34" s="406">
        <v>33</v>
      </c>
      <c r="B34" s="293" t="s">
        <v>334</v>
      </c>
      <c r="C34" s="320">
        <v>41351</v>
      </c>
      <c r="D34" s="425">
        <v>860</v>
      </c>
      <c r="E34" s="308">
        <v>0</v>
      </c>
      <c r="F34" s="425">
        <v>860</v>
      </c>
      <c r="G34" s="426" t="s">
        <v>744</v>
      </c>
    </row>
    <row r="35" spans="1:7" s="424" customFormat="1" ht="30">
      <c r="A35" s="406">
        <v>34</v>
      </c>
      <c r="B35" s="293" t="s">
        <v>1375</v>
      </c>
      <c r="C35" s="428">
        <v>43552</v>
      </c>
      <c r="D35" s="308">
        <v>4.9000000000000004</v>
      </c>
      <c r="E35" s="308">
        <v>0</v>
      </c>
      <c r="F35" s="443"/>
      <c r="G35" s="293" t="s">
        <v>1376</v>
      </c>
    </row>
    <row r="36" spans="1:7" s="424" customFormat="1" ht="58.5" customHeight="1">
      <c r="A36" s="406">
        <v>35</v>
      </c>
      <c r="B36" s="426" t="s">
        <v>1377</v>
      </c>
      <c r="C36" s="428">
        <v>43552</v>
      </c>
      <c r="D36" s="308">
        <v>4.9000000000000004</v>
      </c>
      <c r="E36" s="308">
        <v>0</v>
      </c>
      <c r="F36" s="444"/>
      <c r="G36" s="293" t="s">
        <v>1376</v>
      </c>
    </row>
    <row r="37" spans="1:7" s="424" customFormat="1" ht="58.5" customHeight="1">
      <c r="A37" s="406">
        <v>36</v>
      </c>
      <c r="B37" s="293" t="s">
        <v>1378</v>
      </c>
      <c r="C37" s="428">
        <v>43552</v>
      </c>
      <c r="D37" s="308">
        <v>30</v>
      </c>
      <c r="E37" s="308">
        <v>0</v>
      </c>
      <c r="F37" s="444"/>
      <c r="G37" s="293" t="s">
        <v>1376</v>
      </c>
    </row>
    <row r="38" spans="1:7" s="424" customFormat="1" ht="45.75" customHeight="1">
      <c r="A38" s="406">
        <v>37</v>
      </c>
      <c r="B38" s="293" t="s">
        <v>1379</v>
      </c>
      <c r="C38" s="428">
        <v>43552</v>
      </c>
      <c r="D38" s="308">
        <v>15</v>
      </c>
      <c r="E38" s="308">
        <v>0</v>
      </c>
      <c r="F38" s="444"/>
      <c r="G38" s="293" t="s">
        <v>1376</v>
      </c>
    </row>
    <row r="39" spans="1:7" s="424" customFormat="1" ht="45.75" customHeight="1">
      <c r="A39" s="406">
        <v>38</v>
      </c>
      <c r="B39" s="293" t="s">
        <v>1380</v>
      </c>
      <c r="C39" s="428">
        <v>43552</v>
      </c>
      <c r="D39" s="308">
        <v>9</v>
      </c>
      <c r="E39" s="308">
        <v>0</v>
      </c>
      <c r="F39" s="444"/>
      <c r="G39" s="293" t="s">
        <v>1376</v>
      </c>
    </row>
    <row r="40" spans="1:7" s="424" customFormat="1" ht="45.75" customHeight="1">
      <c r="A40" s="406">
        <v>39</v>
      </c>
      <c r="B40" s="293" t="s">
        <v>1381</v>
      </c>
      <c r="C40" s="428">
        <v>43552</v>
      </c>
      <c r="D40" s="308">
        <v>3.8</v>
      </c>
      <c r="E40" s="308">
        <v>0</v>
      </c>
      <c r="F40" s="444"/>
      <c r="G40" s="293" t="s">
        <v>1376</v>
      </c>
    </row>
    <row r="41" spans="1:7" s="424" customFormat="1" ht="45.75" customHeight="1">
      <c r="A41" s="406">
        <v>40</v>
      </c>
      <c r="B41" s="293" t="s">
        <v>1382</v>
      </c>
      <c r="C41" s="428">
        <v>43552</v>
      </c>
      <c r="D41" s="308">
        <v>4.125</v>
      </c>
      <c r="E41" s="308">
        <v>0</v>
      </c>
      <c r="F41" s="444"/>
      <c r="G41" s="293" t="s">
        <v>1376</v>
      </c>
    </row>
    <row r="42" spans="1:7" s="424" customFormat="1" ht="45.75" customHeight="1">
      <c r="A42" s="406">
        <v>41</v>
      </c>
      <c r="B42" s="293" t="s">
        <v>1383</v>
      </c>
      <c r="C42" s="428">
        <v>43552</v>
      </c>
      <c r="D42" s="308">
        <v>7.4</v>
      </c>
      <c r="E42" s="308">
        <v>0</v>
      </c>
      <c r="F42" s="429"/>
      <c r="G42" s="293" t="s">
        <v>1376</v>
      </c>
    </row>
    <row r="43" spans="1:7" s="424" customFormat="1" ht="60" customHeight="1">
      <c r="A43" s="406">
        <v>42</v>
      </c>
      <c r="B43" s="293" t="s">
        <v>1384</v>
      </c>
      <c r="C43" s="428">
        <v>43552</v>
      </c>
      <c r="D43" s="308">
        <v>37.5</v>
      </c>
      <c r="E43" s="308">
        <v>0</v>
      </c>
      <c r="F43" s="429"/>
      <c r="G43" s="293" t="s">
        <v>1376</v>
      </c>
    </row>
    <row r="44" spans="1:7" s="424" customFormat="1" ht="60" customHeight="1">
      <c r="A44" s="406">
        <v>43</v>
      </c>
      <c r="B44" s="293" t="s">
        <v>1385</v>
      </c>
      <c r="C44" s="428">
        <v>43552</v>
      </c>
      <c r="D44" s="308">
        <v>9.3000000000000007</v>
      </c>
      <c r="E44" s="308">
        <v>0</v>
      </c>
      <c r="F44" s="429"/>
      <c r="G44" s="293" t="s">
        <v>1376</v>
      </c>
    </row>
    <row r="45" spans="1:7" s="424" customFormat="1" ht="60" customHeight="1">
      <c r="A45" s="406">
        <v>44</v>
      </c>
      <c r="B45" s="293" t="s">
        <v>1386</v>
      </c>
      <c r="C45" s="428">
        <v>43552</v>
      </c>
      <c r="D45" s="308">
        <v>23.4</v>
      </c>
      <c r="E45" s="308">
        <v>0</v>
      </c>
      <c r="F45" s="429"/>
      <c r="G45" s="293" t="s">
        <v>1376</v>
      </c>
    </row>
    <row r="46" spans="1:7" s="424" customFormat="1" ht="60" customHeight="1">
      <c r="A46" s="406">
        <v>45</v>
      </c>
      <c r="B46" s="293" t="s">
        <v>1387</v>
      </c>
      <c r="C46" s="428">
        <v>43552</v>
      </c>
      <c r="D46" s="308">
        <v>8.1999999999999993</v>
      </c>
      <c r="E46" s="308">
        <v>0</v>
      </c>
      <c r="F46" s="429"/>
      <c r="G46" s="293" t="s">
        <v>1376</v>
      </c>
    </row>
    <row r="47" spans="1:7" s="424" customFormat="1" ht="60" customHeight="1">
      <c r="A47" s="406">
        <v>46</v>
      </c>
      <c r="B47" s="293" t="s">
        <v>1388</v>
      </c>
      <c r="C47" s="428">
        <v>43552</v>
      </c>
      <c r="D47" s="308">
        <v>11</v>
      </c>
      <c r="E47" s="308">
        <v>0</v>
      </c>
      <c r="F47" s="429"/>
      <c r="G47" s="293" t="s">
        <v>1376</v>
      </c>
    </row>
    <row r="48" spans="1:7" s="424" customFormat="1" ht="60" customHeight="1">
      <c r="A48" s="406">
        <v>47</v>
      </c>
      <c r="B48" s="293" t="s">
        <v>1389</v>
      </c>
      <c r="C48" s="428">
        <v>43552</v>
      </c>
      <c r="D48" s="308">
        <v>24.297000000000001</v>
      </c>
      <c r="E48" s="308">
        <v>0</v>
      </c>
      <c r="F48" s="429"/>
      <c r="G48" s="293" t="s">
        <v>1376</v>
      </c>
    </row>
    <row r="49" spans="1:7" s="424" customFormat="1" ht="60" customHeight="1">
      <c r="A49" s="406">
        <v>48</v>
      </c>
      <c r="B49" s="293" t="s">
        <v>1390</v>
      </c>
      <c r="C49" s="428">
        <v>43552</v>
      </c>
      <c r="D49" s="308">
        <v>7.1779999999999999</v>
      </c>
      <c r="E49" s="308">
        <v>0</v>
      </c>
      <c r="F49" s="429"/>
      <c r="G49" s="293" t="s">
        <v>1376</v>
      </c>
    </row>
    <row r="50" spans="1:7" s="424" customFormat="1" ht="57" customHeight="1">
      <c r="A50" s="406">
        <v>49</v>
      </c>
      <c r="B50" s="427" t="s">
        <v>1391</v>
      </c>
      <c r="C50" s="428">
        <v>43663</v>
      </c>
      <c r="D50" s="425">
        <v>17475.017930000002</v>
      </c>
      <c r="E50" s="308">
        <v>0</v>
      </c>
      <c r="F50" s="429"/>
      <c r="G50" s="426" t="s">
        <v>744</v>
      </c>
    </row>
    <row r="51" spans="1:7" s="424" customFormat="1" ht="57" customHeight="1">
      <c r="A51" s="406">
        <v>50</v>
      </c>
      <c r="B51" s="426" t="s">
        <v>1392</v>
      </c>
      <c r="C51" s="428">
        <v>43657</v>
      </c>
      <c r="D51" s="425">
        <v>5244.4102199999998</v>
      </c>
      <c r="E51" s="308">
        <v>0</v>
      </c>
      <c r="F51" s="429"/>
      <c r="G51" s="426" t="s">
        <v>744</v>
      </c>
    </row>
    <row r="52" spans="1:7" s="424" customFormat="1" ht="67.5" customHeight="1">
      <c r="A52" s="406">
        <v>51</v>
      </c>
      <c r="B52" s="430" t="s">
        <v>1519</v>
      </c>
      <c r="C52" s="428">
        <v>44040</v>
      </c>
      <c r="D52" s="425">
        <v>2293.0500000000002</v>
      </c>
      <c r="E52" s="308">
        <v>0</v>
      </c>
      <c r="F52" s="429"/>
      <c r="G52" s="426" t="s">
        <v>744</v>
      </c>
    </row>
    <row r="53" spans="1:7" s="424" customFormat="1" ht="67.5" customHeight="1">
      <c r="A53" s="406">
        <v>52</v>
      </c>
      <c r="B53" s="287" t="s">
        <v>1520</v>
      </c>
      <c r="C53" s="428">
        <v>44190</v>
      </c>
      <c r="D53" s="431">
        <v>233.65</v>
      </c>
      <c r="E53" s="308">
        <v>0</v>
      </c>
      <c r="F53" s="429"/>
      <c r="G53" s="426" t="s">
        <v>744</v>
      </c>
    </row>
    <row r="54" spans="1:7" s="424" customFormat="1" ht="67.5" customHeight="1">
      <c r="A54" s="406">
        <v>53</v>
      </c>
      <c r="B54" s="432" t="s">
        <v>1521</v>
      </c>
      <c r="C54" s="428">
        <v>44190</v>
      </c>
      <c r="D54" s="431">
        <v>7.99</v>
      </c>
      <c r="E54" s="308">
        <v>0</v>
      </c>
      <c r="F54" s="429"/>
      <c r="G54" s="426" t="s">
        <v>744</v>
      </c>
    </row>
    <row r="55" spans="1:7" s="424" customFormat="1" ht="36" customHeight="1">
      <c r="A55" s="406">
        <v>54</v>
      </c>
      <c r="B55" s="432" t="s">
        <v>1522</v>
      </c>
      <c r="C55" s="428">
        <v>44190</v>
      </c>
      <c r="D55" s="433">
        <v>961.87</v>
      </c>
      <c r="E55" s="308">
        <v>0</v>
      </c>
      <c r="F55" s="429"/>
      <c r="G55" s="426" t="s">
        <v>744</v>
      </c>
    </row>
    <row r="56" spans="1:7" s="445" customFormat="1" ht="36" customHeight="1">
      <c r="A56" s="406">
        <v>55</v>
      </c>
      <c r="B56" s="434" t="s">
        <v>1523</v>
      </c>
      <c r="C56" s="428">
        <v>44190</v>
      </c>
      <c r="D56" s="433">
        <v>153.27000000000001</v>
      </c>
      <c r="E56" s="308">
        <v>0</v>
      </c>
      <c r="F56" s="429"/>
      <c r="G56" s="426" t="s">
        <v>744</v>
      </c>
    </row>
    <row r="57" spans="1:7" ht="15.75">
      <c r="A57" s="406">
        <v>56</v>
      </c>
      <c r="B57" s="434" t="s">
        <v>1524</v>
      </c>
      <c r="C57" s="428">
        <v>44190</v>
      </c>
      <c r="D57" s="433">
        <v>78</v>
      </c>
      <c r="E57" s="308">
        <v>0</v>
      </c>
      <c r="F57" s="429"/>
      <c r="G57" s="426" t="s">
        <v>744</v>
      </c>
    </row>
    <row r="58" spans="1:7" ht="15.75">
      <c r="A58" s="406">
        <v>57</v>
      </c>
      <c r="B58" s="434" t="s">
        <v>844</v>
      </c>
      <c r="C58" s="428">
        <v>44266</v>
      </c>
      <c r="D58" s="433">
        <v>20.672000000000001</v>
      </c>
      <c r="E58" s="308">
        <v>0</v>
      </c>
      <c r="F58" s="429"/>
      <c r="G58" s="426" t="s">
        <v>744</v>
      </c>
    </row>
    <row r="59" spans="1:7" ht="15.75">
      <c r="A59" s="406">
        <v>58</v>
      </c>
      <c r="B59" s="434" t="s">
        <v>1525</v>
      </c>
      <c r="C59" s="428">
        <v>44266</v>
      </c>
      <c r="D59" s="433">
        <v>19.498000000000001</v>
      </c>
      <c r="E59" s="308">
        <v>0</v>
      </c>
      <c r="F59" s="429"/>
      <c r="G59" s="426" t="s">
        <v>744</v>
      </c>
    </row>
    <row r="60" spans="1:7" ht="15.75">
      <c r="A60" s="406">
        <v>59</v>
      </c>
      <c r="B60" s="434" t="s">
        <v>1526</v>
      </c>
      <c r="C60" s="428">
        <v>44266</v>
      </c>
      <c r="D60" s="433">
        <v>1.92</v>
      </c>
      <c r="E60" s="308">
        <v>0</v>
      </c>
      <c r="F60" s="429"/>
      <c r="G60" s="426" t="s">
        <v>744</v>
      </c>
    </row>
    <row r="61" spans="1:7" ht="15.75">
      <c r="A61" s="406">
        <v>60</v>
      </c>
      <c r="B61" s="434" t="s">
        <v>1527</v>
      </c>
      <c r="C61" s="428">
        <v>44266</v>
      </c>
      <c r="D61" s="433">
        <v>1.54</v>
      </c>
      <c r="E61" s="308">
        <v>0</v>
      </c>
      <c r="F61" s="429"/>
      <c r="G61" s="426" t="s">
        <v>744</v>
      </c>
    </row>
    <row r="62" spans="1:7" ht="15.75">
      <c r="A62" s="406">
        <v>61</v>
      </c>
      <c r="B62" s="434" t="s">
        <v>1528</v>
      </c>
      <c r="C62" s="428">
        <v>44266</v>
      </c>
      <c r="D62" s="433">
        <v>22.399000000000001</v>
      </c>
      <c r="E62" s="308">
        <v>0</v>
      </c>
      <c r="F62" s="429"/>
      <c r="G62" s="426" t="s">
        <v>744</v>
      </c>
    </row>
    <row r="63" spans="1:7" ht="15.75">
      <c r="A63" s="406">
        <v>62</v>
      </c>
      <c r="B63" s="434" t="s">
        <v>1529</v>
      </c>
      <c r="C63" s="428">
        <v>44266</v>
      </c>
      <c r="D63" s="433">
        <v>0.5</v>
      </c>
      <c r="E63" s="308">
        <v>0</v>
      </c>
      <c r="F63" s="429"/>
      <c r="G63" s="426" t="s">
        <v>744</v>
      </c>
    </row>
    <row r="64" spans="1:7" ht="15.75">
      <c r="A64" s="406">
        <v>63</v>
      </c>
      <c r="B64" s="434" t="s">
        <v>1530</v>
      </c>
      <c r="C64" s="428">
        <v>44266</v>
      </c>
      <c r="D64" s="433">
        <v>18.899999999999999</v>
      </c>
      <c r="E64" s="308">
        <v>0</v>
      </c>
      <c r="F64" s="429"/>
      <c r="G64" s="426" t="s">
        <v>744</v>
      </c>
    </row>
    <row r="65" spans="1:7" ht="15.75">
      <c r="A65" s="406">
        <v>64</v>
      </c>
      <c r="B65" s="434" t="s">
        <v>1531</v>
      </c>
      <c r="C65" s="428">
        <v>44266</v>
      </c>
      <c r="D65" s="433">
        <v>58.8</v>
      </c>
      <c r="E65" s="308">
        <v>0</v>
      </c>
      <c r="F65" s="429"/>
      <c r="G65" s="426" t="s">
        <v>744</v>
      </c>
    </row>
    <row r="66" spans="1:7" ht="51.75" customHeight="1">
      <c r="A66" s="406">
        <v>65</v>
      </c>
      <c r="B66" s="434" t="s">
        <v>1532</v>
      </c>
      <c r="C66" s="428">
        <v>44266</v>
      </c>
      <c r="D66" s="433">
        <v>1.62</v>
      </c>
      <c r="E66" s="308">
        <v>0</v>
      </c>
      <c r="F66" s="429"/>
      <c r="G66" s="426" t="s">
        <v>744</v>
      </c>
    </row>
    <row r="67" spans="1:7" ht="15.75">
      <c r="A67" s="406">
        <v>66</v>
      </c>
      <c r="B67" s="434" t="s">
        <v>1533</v>
      </c>
      <c r="C67" s="428">
        <v>44266</v>
      </c>
      <c r="D67" s="433">
        <v>44.38</v>
      </c>
      <c r="E67" s="308">
        <v>0</v>
      </c>
      <c r="F67" s="429"/>
      <c r="G67" s="426" t="s">
        <v>744</v>
      </c>
    </row>
    <row r="68" spans="1:7" ht="15.75">
      <c r="A68" s="406">
        <v>67</v>
      </c>
      <c r="B68" s="434" t="s">
        <v>1534</v>
      </c>
      <c r="C68" s="428">
        <v>44266</v>
      </c>
      <c r="D68" s="433">
        <v>1</v>
      </c>
      <c r="E68" s="308">
        <v>0</v>
      </c>
      <c r="F68" s="429"/>
      <c r="G68" s="426" t="s">
        <v>744</v>
      </c>
    </row>
    <row r="69" spans="1:7" ht="94.5">
      <c r="A69" s="406">
        <v>68</v>
      </c>
      <c r="B69" s="434" t="s">
        <v>1535</v>
      </c>
      <c r="C69" s="428">
        <v>44278</v>
      </c>
      <c r="D69" s="433">
        <v>125.255</v>
      </c>
      <c r="E69" s="308">
        <v>0</v>
      </c>
      <c r="F69" s="429"/>
      <c r="G69" s="426" t="s">
        <v>744</v>
      </c>
    </row>
    <row r="70" spans="1:7" ht="94.5">
      <c r="A70" s="406">
        <v>69</v>
      </c>
      <c r="B70" s="434" t="s">
        <v>1536</v>
      </c>
      <c r="C70" s="428">
        <v>44278</v>
      </c>
      <c r="D70" s="433">
        <v>190.30500000000001</v>
      </c>
      <c r="E70" s="308">
        <v>0</v>
      </c>
      <c r="F70" s="429"/>
      <c r="G70" s="426" t="s">
        <v>744</v>
      </c>
    </row>
    <row r="71" spans="1:7" ht="94.5">
      <c r="A71" s="406">
        <v>70</v>
      </c>
      <c r="B71" s="434" t="s">
        <v>1537</v>
      </c>
      <c r="C71" s="428">
        <v>44278</v>
      </c>
      <c r="D71" s="433">
        <v>332.93</v>
      </c>
      <c r="E71" s="308">
        <v>0</v>
      </c>
      <c r="F71" s="429"/>
      <c r="G71" s="426" t="s">
        <v>744</v>
      </c>
    </row>
    <row r="72" spans="1:7" ht="15.75">
      <c r="A72" s="406">
        <v>71</v>
      </c>
      <c r="B72" s="434" t="s">
        <v>1538</v>
      </c>
      <c r="C72" s="428">
        <v>44308</v>
      </c>
      <c r="D72" s="433">
        <v>330</v>
      </c>
      <c r="E72" s="308">
        <v>0</v>
      </c>
      <c r="F72" s="429"/>
      <c r="G72" s="426" t="s">
        <v>744</v>
      </c>
    </row>
    <row r="73" spans="1:7" ht="94.5">
      <c r="A73" s="406">
        <v>72</v>
      </c>
      <c r="B73" s="434" t="s">
        <v>1539</v>
      </c>
      <c r="C73" s="428">
        <v>44292</v>
      </c>
      <c r="D73" s="433">
        <v>499.95800000000003</v>
      </c>
      <c r="E73" s="308">
        <v>0</v>
      </c>
      <c r="F73" s="429"/>
      <c r="G73" s="426" t="s">
        <v>744</v>
      </c>
    </row>
    <row r="74" spans="1:7" ht="53.25" customHeight="1">
      <c r="A74" s="406">
        <v>73</v>
      </c>
      <c r="B74" s="434" t="s">
        <v>1540</v>
      </c>
      <c r="C74" s="428">
        <v>44439</v>
      </c>
      <c r="D74" s="433">
        <v>1102</v>
      </c>
      <c r="E74" s="308">
        <v>0</v>
      </c>
      <c r="F74" s="429"/>
      <c r="G74" s="426" t="s">
        <v>744</v>
      </c>
    </row>
    <row r="75" spans="1:7" ht="31.5">
      <c r="A75" s="406">
        <v>74</v>
      </c>
      <c r="B75" s="287" t="s">
        <v>1602</v>
      </c>
      <c r="C75" s="428">
        <v>44572</v>
      </c>
      <c r="D75" s="404">
        <v>3738.3732</v>
      </c>
      <c r="E75" s="433">
        <v>0</v>
      </c>
      <c r="F75" s="429"/>
      <c r="G75" s="426" t="s">
        <v>744</v>
      </c>
    </row>
    <row r="76" spans="1:7" ht="48" customHeight="1">
      <c r="A76" s="406">
        <v>75</v>
      </c>
      <c r="B76" s="407" t="s">
        <v>1603</v>
      </c>
      <c r="C76" s="428">
        <v>44572</v>
      </c>
      <c r="D76" s="435">
        <v>759.92183999999997</v>
      </c>
      <c r="E76" s="433">
        <v>0</v>
      </c>
      <c r="F76" s="429"/>
      <c r="G76" s="426" t="s">
        <v>744</v>
      </c>
    </row>
    <row r="77" spans="1:7" ht="48" customHeight="1">
      <c r="A77" s="406">
        <v>76</v>
      </c>
      <c r="B77" s="307" t="s">
        <v>1604</v>
      </c>
      <c r="C77" s="428">
        <v>44865</v>
      </c>
      <c r="D77" s="404">
        <v>11.432539999999999</v>
      </c>
      <c r="E77" s="433">
        <v>0</v>
      </c>
      <c r="F77" s="429"/>
      <c r="G77" s="426" t="s">
        <v>1376</v>
      </c>
    </row>
    <row r="78" spans="1:7" ht="48" customHeight="1">
      <c r="A78" s="406">
        <v>77</v>
      </c>
      <c r="B78" s="307" t="s">
        <v>1605</v>
      </c>
      <c r="C78" s="428">
        <v>44865</v>
      </c>
      <c r="D78" s="307">
        <v>3.5</v>
      </c>
      <c r="E78" s="433">
        <v>0</v>
      </c>
      <c r="F78" s="429"/>
      <c r="G78" s="426" t="s">
        <v>1376</v>
      </c>
    </row>
    <row r="79" spans="1:7" ht="66.75" customHeight="1">
      <c r="A79" s="406">
        <v>78</v>
      </c>
      <c r="B79" s="307" t="s">
        <v>1606</v>
      </c>
      <c r="C79" s="428">
        <v>44865</v>
      </c>
      <c r="D79" s="307">
        <v>12.9</v>
      </c>
      <c r="E79" s="433">
        <v>0</v>
      </c>
      <c r="F79" s="429"/>
      <c r="G79" s="426" t="s">
        <v>1376</v>
      </c>
    </row>
    <row r="80" spans="1:7" ht="66.75" customHeight="1">
      <c r="A80" s="447">
        <v>79</v>
      </c>
      <c r="B80" s="287" t="s">
        <v>1764</v>
      </c>
      <c r="C80" s="436">
        <v>44973</v>
      </c>
      <c r="D80" s="307">
        <v>321.7</v>
      </c>
      <c r="E80" s="433">
        <v>0</v>
      </c>
      <c r="F80" s="429"/>
      <c r="G80" s="426" t="s">
        <v>744</v>
      </c>
    </row>
    <row r="81" spans="1:7" ht="66.75" customHeight="1">
      <c r="A81" s="406">
        <v>80</v>
      </c>
      <c r="B81" s="405" t="s">
        <v>1765</v>
      </c>
      <c r="C81" s="289">
        <v>45064</v>
      </c>
      <c r="D81" s="308">
        <v>6218.75</v>
      </c>
      <c r="E81" s="433">
        <v>0</v>
      </c>
      <c r="F81" s="429"/>
      <c r="G81" s="426" t="s">
        <v>744</v>
      </c>
    </row>
    <row r="82" spans="1:7" ht="66.75" customHeight="1">
      <c r="A82" s="406">
        <v>81</v>
      </c>
      <c r="B82" s="405" t="s">
        <v>1766</v>
      </c>
      <c r="C82" s="289">
        <v>45064</v>
      </c>
      <c r="D82" s="308">
        <v>6218.75</v>
      </c>
      <c r="E82" s="433">
        <v>0</v>
      </c>
      <c r="F82" s="429"/>
      <c r="G82" s="426" t="s">
        <v>744</v>
      </c>
    </row>
    <row r="83" spans="1:7" ht="57" customHeight="1">
      <c r="A83" s="406">
        <v>82</v>
      </c>
      <c r="B83" s="430" t="s">
        <v>1767</v>
      </c>
      <c r="C83" s="289">
        <v>45112</v>
      </c>
      <c r="D83" s="308">
        <v>23.28</v>
      </c>
      <c r="E83" s="433">
        <v>0</v>
      </c>
      <c r="F83" s="429"/>
      <c r="G83" s="426" t="s">
        <v>744</v>
      </c>
    </row>
    <row r="84" spans="1:7" ht="57" customHeight="1">
      <c r="A84" s="406">
        <v>83</v>
      </c>
      <c r="B84" s="430" t="s">
        <v>1767</v>
      </c>
      <c r="C84" s="289">
        <v>45112</v>
      </c>
      <c r="D84" s="308">
        <v>23.28</v>
      </c>
      <c r="E84" s="433">
        <v>0</v>
      </c>
      <c r="F84" s="429"/>
      <c r="G84" s="426" t="s">
        <v>744</v>
      </c>
    </row>
    <row r="85" spans="1:7" ht="49.5" customHeight="1">
      <c r="A85" s="406">
        <v>84</v>
      </c>
      <c r="B85" s="430" t="s">
        <v>1767</v>
      </c>
      <c r="C85" s="289">
        <v>45112</v>
      </c>
      <c r="D85" s="308">
        <v>23.28</v>
      </c>
      <c r="E85" s="433">
        <v>0</v>
      </c>
      <c r="F85" s="429"/>
      <c r="G85" s="426" t="s">
        <v>744</v>
      </c>
    </row>
    <row r="86" spans="1:7" ht="53.25" customHeight="1">
      <c r="A86" s="406">
        <v>85</v>
      </c>
      <c r="B86" s="430" t="s">
        <v>1767</v>
      </c>
      <c r="C86" s="289">
        <v>45112</v>
      </c>
      <c r="D86" s="308">
        <v>23.28</v>
      </c>
      <c r="E86" s="433">
        <v>0</v>
      </c>
      <c r="F86" s="429"/>
      <c r="G86" s="426" t="s">
        <v>744</v>
      </c>
    </row>
    <row r="87" spans="1:7" ht="66.75" customHeight="1">
      <c r="A87" s="406">
        <v>86</v>
      </c>
      <c r="B87" s="430" t="s">
        <v>1767</v>
      </c>
      <c r="C87" s="289">
        <v>45112</v>
      </c>
      <c r="D87" s="308">
        <v>23.28</v>
      </c>
      <c r="E87" s="433">
        <v>0</v>
      </c>
      <c r="F87" s="429"/>
      <c r="G87" s="426" t="s">
        <v>744</v>
      </c>
    </row>
    <row r="88" spans="1:7" ht="51.75" customHeight="1">
      <c r="A88" s="406">
        <v>87</v>
      </c>
      <c r="B88" s="437" t="s">
        <v>1768</v>
      </c>
      <c r="C88" s="289">
        <v>45112</v>
      </c>
      <c r="D88" s="308">
        <v>14.2</v>
      </c>
      <c r="E88" s="433">
        <v>0</v>
      </c>
      <c r="F88" s="429"/>
      <c r="G88" s="426" t="s">
        <v>744</v>
      </c>
    </row>
    <row r="89" spans="1:7" ht="51.75" customHeight="1">
      <c r="A89" s="406">
        <v>88</v>
      </c>
      <c r="B89" s="430" t="s">
        <v>1769</v>
      </c>
      <c r="C89" s="289">
        <v>45112</v>
      </c>
      <c r="D89" s="308">
        <v>14.2</v>
      </c>
      <c r="E89" s="433">
        <v>0</v>
      </c>
      <c r="F89" s="429"/>
      <c r="G89" s="426" t="s">
        <v>744</v>
      </c>
    </row>
    <row r="90" spans="1:7" ht="62.25" customHeight="1">
      <c r="A90" s="406">
        <v>89</v>
      </c>
      <c r="B90" s="430" t="s">
        <v>1770</v>
      </c>
      <c r="C90" s="289">
        <v>45112</v>
      </c>
      <c r="D90" s="308">
        <v>46.3</v>
      </c>
      <c r="E90" s="433">
        <v>0</v>
      </c>
      <c r="F90" s="429"/>
      <c r="G90" s="426" t="s">
        <v>744</v>
      </c>
    </row>
    <row r="91" spans="1:7" ht="58.5" customHeight="1">
      <c r="A91" s="406">
        <v>90</v>
      </c>
      <c r="B91" s="430" t="s">
        <v>1771</v>
      </c>
      <c r="C91" s="289">
        <v>45112</v>
      </c>
      <c r="D91" s="308">
        <v>14.7</v>
      </c>
      <c r="E91" s="433">
        <v>0</v>
      </c>
      <c r="F91" s="429"/>
      <c r="G91" s="426" t="s">
        <v>744</v>
      </c>
    </row>
    <row r="92" spans="1:7" ht="59.25" customHeight="1">
      <c r="A92" s="406">
        <v>91</v>
      </c>
      <c r="B92" s="430" t="s">
        <v>1772</v>
      </c>
      <c r="C92" s="289">
        <v>45112</v>
      </c>
      <c r="D92" s="308">
        <v>16.8</v>
      </c>
      <c r="E92" s="433">
        <v>0</v>
      </c>
      <c r="F92" s="429"/>
      <c r="G92" s="426" t="s">
        <v>744</v>
      </c>
    </row>
    <row r="93" spans="1:7" ht="53.25" customHeight="1">
      <c r="A93" s="406">
        <v>92</v>
      </c>
      <c r="B93" s="430" t="s">
        <v>1773</v>
      </c>
      <c r="C93" s="289">
        <v>45112</v>
      </c>
      <c r="D93" s="308">
        <v>14.7</v>
      </c>
      <c r="E93" s="433">
        <v>0</v>
      </c>
      <c r="F93" s="429"/>
      <c r="G93" s="426" t="s">
        <v>744</v>
      </c>
    </row>
    <row r="94" spans="1:7" ht="57" customHeight="1">
      <c r="A94" s="406">
        <v>93</v>
      </c>
      <c r="B94" s="430" t="s">
        <v>1773</v>
      </c>
      <c r="C94" s="289">
        <v>45112</v>
      </c>
      <c r="D94" s="308">
        <v>14.7</v>
      </c>
      <c r="E94" s="433">
        <v>0</v>
      </c>
      <c r="F94" s="429"/>
      <c r="G94" s="426" t="s">
        <v>744</v>
      </c>
    </row>
    <row r="95" spans="1:7" ht="57" customHeight="1">
      <c r="A95" s="406">
        <v>94</v>
      </c>
      <c r="B95" s="430" t="s">
        <v>1774</v>
      </c>
      <c r="C95" s="289">
        <v>45112</v>
      </c>
      <c r="D95" s="308">
        <v>14.5</v>
      </c>
      <c r="E95" s="433">
        <v>0</v>
      </c>
      <c r="F95" s="429"/>
      <c r="G95" s="426" t="s">
        <v>744</v>
      </c>
    </row>
    <row r="96" spans="1:7" ht="57" customHeight="1">
      <c r="A96" s="406">
        <v>95</v>
      </c>
      <c r="B96" s="430" t="s">
        <v>1774</v>
      </c>
      <c r="C96" s="289">
        <v>45112</v>
      </c>
      <c r="D96" s="308">
        <v>14.5</v>
      </c>
      <c r="E96" s="433">
        <v>0</v>
      </c>
      <c r="F96" s="429"/>
      <c r="G96" s="426" t="s">
        <v>744</v>
      </c>
    </row>
    <row r="97" spans="1:7" ht="57" customHeight="1">
      <c r="A97" s="406">
        <v>96</v>
      </c>
      <c r="B97" s="430" t="s">
        <v>1774</v>
      </c>
      <c r="C97" s="289">
        <v>45112</v>
      </c>
      <c r="D97" s="308">
        <v>14.5</v>
      </c>
      <c r="E97" s="433">
        <v>0</v>
      </c>
      <c r="F97" s="429"/>
      <c r="G97" s="426" t="s">
        <v>744</v>
      </c>
    </row>
    <row r="98" spans="1:7" ht="57" customHeight="1">
      <c r="A98" s="406">
        <v>97</v>
      </c>
      <c r="B98" s="430" t="s">
        <v>1775</v>
      </c>
      <c r="C98" s="289">
        <v>45112</v>
      </c>
      <c r="D98" s="308">
        <v>14.2</v>
      </c>
      <c r="E98" s="433">
        <v>0</v>
      </c>
      <c r="F98" s="429"/>
      <c r="G98" s="426" t="s">
        <v>744</v>
      </c>
    </row>
    <row r="99" spans="1:7" ht="57" customHeight="1">
      <c r="A99" s="406">
        <v>98</v>
      </c>
      <c r="B99" s="430" t="s">
        <v>1775</v>
      </c>
      <c r="C99" s="289">
        <v>45112</v>
      </c>
      <c r="D99" s="308">
        <v>14.2</v>
      </c>
      <c r="E99" s="433">
        <v>0</v>
      </c>
      <c r="F99" s="429"/>
      <c r="G99" s="426" t="s">
        <v>744</v>
      </c>
    </row>
    <row r="100" spans="1:7" ht="57" customHeight="1">
      <c r="A100" s="406">
        <v>99</v>
      </c>
      <c r="B100" s="287" t="s">
        <v>1776</v>
      </c>
      <c r="C100" s="289">
        <v>45174</v>
      </c>
      <c r="D100" s="308">
        <v>13</v>
      </c>
      <c r="E100" s="433">
        <v>0</v>
      </c>
      <c r="F100" s="429"/>
      <c r="G100" s="426" t="s">
        <v>744</v>
      </c>
    </row>
    <row r="101" spans="1:7" ht="60" customHeight="1">
      <c r="A101" s="406">
        <v>100</v>
      </c>
      <c r="B101" s="430" t="s">
        <v>1777</v>
      </c>
      <c r="C101" s="289">
        <v>45174</v>
      </c>
      <c r="D101" s="308">
        <v>13</v>
      </c>
      <c r="E101" s="433">
        <v>0</v>
      </c>
      <c r="F101" s="429"/>
      <c r="G101" s="426" t="s">
        <v>744</v>
      </c>
    </row>
    <row r="102" spans="1:7" ht="60" customHeight="1">
      <c r="A102" s="406">
        <v>101</v>
      </c>
      <c r="B102" s="287" t="s">
        <v>1778</v>
      </c>
      <c r="C102" s="438" t="s">
        <v>1817</v>
      </c>
      <c r="D102" s="308">
        <v>22.175999999999998</v>
      </c>
      <c r="E102" s="433">
        <v>0</v>
      </c>
      <c r="F102" s="429"/>
      <c r="G102" s="426" t="s">
        <v>744</v>
      </c>
    </row>
    <row r="103" spans="1:7" ht="60" customHeight="1">
      <c r="A103" s="406">
        <v>102</v>
      </c>
      <c r="B103" s="430" t="s">
        <v>1779</v>
      </c>
      <c r="C103" s="289">
        <v>45287</v>
      </c>
      <c r="D103" s="308">
        <v>30</v>
      </c>
      <c r="E103" s="433">
        <v>0</v>
      </c>
      <c r="F103" s="429"/>
      <c r="G103" s="426" t="s">
        <v>744</v>
      </c>
    </row>
    <row r="104" spans="1:7" ht="60" customHeight="1">
      <c r="A104" s="406">
        <v>103</v>
      </c>
      <c r="B104" s="432" t="s">
        <v>1780</v>
      </c>
      <c r="C104" s="289">
        <v>45287</v>
      </c>
      <c r="D104" s="308">
        <v>30</v>
      </c>
      <c r="E104" s="433">
        <v>0</v>
      </c>
      <c r="F104" s="429"/>
      <c r="G104" s="426" t="s">
        <v>744</v>
      </c>
    </row>
    <row r="105" spans="1:7" ht="60" customHeight="1">
      <c r="A105" s="406">
        <v>104</v>
      </c>
      <c r="B105" s="307" t="s">
        <v>1781</v>
      </c>
      <c r="C105" s="289">
        <v>45287</v>
      </c>
      <c r="D105" s="308">
        <v>13</v>
      </c>
      <c r="E105" s="433">
        <v>0</v>
      </c>
      <c r="F105" s="429"/>
      <c r="G105" s="426" t="s">
        <v>744</v>
      </c>
    </row>
    <row r="106" spans="1:7" ht="66.75" customHeight="1">
      <c r="A106" s="406">
        <v>105</v>
      </c>
      <c r="B106" s="307" t="s">
        <v>1782</v>
      </c>
      <c r="C106" s="289">
        <v>45287</v>
      </c>
      <c r="D106" s="308">
        <v>10</v>
      </c>
      <c r="E106" s="433">
        <v>0</v>
      </c>
      <c r="F106" s="429"/>
      <c r="G106" s="426" t="s">
        <v>744</v>
      </c>
    </row>
    <row r="107" spans="1:7" ht="66.75" customHeight="1">
      <c r="A107" s="406">
        <v>106</v>
      </c>
      <c r="B107" s="439" t="s">
        <v>1783</v>
      </c>
      <c r="C107" s="289">
        <v>45287</v>
      </c>
      <c r="D107" s="308">
        <v>3.7</v>
      </c>
      <c r="E107" s="433">
        <v>0</v>
      </c>
      <c r="F107" s="429"/>
      <c r="G107" s="426" t="s">
        <v>744</v>
      </c>
    </row>
    <row r="108" spans="1:7" ht="66.75" customHeight="1">
      <c r="A108" s="406">
        <v>107</v>
      </c>
      <c r="B108" s="439" t="s">
        <v>1784</v>
      </c>
      <c r="C108" s="289">
        <v>45287</v>
      </c>
      <c r="D108" s="308">
        <v>46</v>
      </c>
      <c r="E108" s="433">
        <v>0</v>
      </c>
      <c r="F108" s="429"/>
      <c r="G108" s="426" t="s">
        <v>744</v>
      </c>
    </row>
    <row r="109" spans="1:7" ht="66.75" customHeight="1">
      <c r="A109" s="406">
        <v>108</v>
      </c>
      <c r="B109" s="439" t="s">
        <v>1785</v>
      </c>
      <c r="C109" s="289">
        <v>45287</v>
      </c>
      <c r="D109" s="308">
        <v>29.6</v>
      </c>
      <c r="E109" s="433">
        <v>0</v>
      </c>
      <c r="F109" s="429"/>
      <c r="G109" s="426" t="s">
        <v>744</v>
      </c>
    </row>
    <row r="110" spans="1:7" ht="66.75" customHeight="1">
      <c r="A110" s="406">
        <v>109</v>
      </c>
      <c r="B110" s="430" t="s">
        <v>1786</v>
      </c>
      <c r="C110" s="289">
        <v>45273</v>
      </c>
      <c r="D110" s="308">
        <v>2459.0102000000002</v>
      </c>
      <c r="E110" s="433">
        <v>0</v>
      </c>
      <c r="F110" s="429"/>
      <c r="G110" s="426" t="s">
        <v>744</v>
      </c>
    </row>
    <row r="111" spans="1:7" ht="66.75" customHeight="1">
      <c r="A111" s="406">
        <v>110</v>
      </c>
      <c r="B111" s="430" t="s">
        <v>1787</v>
      </c>
      <c r="C111" s="289">
        <v>45273</v>
      </c>
      <c r="D111" s="308">
        <v>1772.0060000000001</v>
      </c>
      <c r="E111" s="433">
        <v>0</v>
      </c>
      <c r="F111" s="429"/>
      <c r="G111" s="426" t="s">
        <v>744</v>
      </c>
    </row>
    <row r="112" spans="1:7" ht="66.75" customHeight="1">
      <c r="A112" s="406">
        <v>111</v>
      </c>
      <c r="B112" s="430" t="s">
        <v>1788</v>
      </c>
      <c r="C112" s="289">
        <v>45273</v>
      </c>
      <c r="D112" s="308">
        <v>2090.2020000000002</v>
      </c>
      <c r="E112" s="433">
        <v>0</v>
      </c>
      <c r="F112" s="429"/>
      <c r="G112" s="426" t="s">
        <v>744</v>
      </c>
    </row>
    <row r="113" spans="1:7" ht="66.75" customHeight="1">
      <c r="A113" s="406">
        <v>112</v>
      </c>
      <c r="B113" s="430" t="s">
        <v>1789</v>
      </c>
      <c r="C113" s="289">
        <v>45273</v>
      </c>
      <c r="D113" s="308">
        <v>1989.0297499999999</v>
      </c>
      <c r="E113" s="433">
        <v>0</v>
      </c>
      <c r="F113" s="429"/>
      <c r="G113" s="426" t="s">
        <v>744</v>
      </c>
    </row>
    <row r="114" spans="1:7" ht="55.5" customHeight="1">
      <c r="A114" s="406">
        <v>113</v>
      </c>
      <c r="B114" s="430" t="s">
        <v>1790</v>
      </c>
      <c r="C114" s="289">
        <v>45273</v>
      </c>
      <c r="D114" s="308">
        <v>7057</v>
      </c>
      <c r="E114" s="433">
        <v>0</v>
      </c>
      <c r="F114" s="429"/>
      <c r="G114" s="426" t="s">
        <v>744</v>
      </c>
    </row>
    <row r="115" spans="1:7" ht="55.5" customHeight="1">
      <c r="A115" s="406">
        <v>114</v>
      </c>
      <c r="B115" s="430" t="s">
        <v>1791</v>
      </c>
      <c r="C115" s="289">
        <v>45273</v>
      </c>
      <c r="D115" s="308">
        <v>165.00062</v>
      </c>
      <c r="E115" s="433">
        <v>0</v>
      </c>
      <c r="F115" s="429"/>
      <c r="G115" s="426" t="s">
        <v>744</v>
      </c>
    </row>
    <row r="116" spans="1:7" ht="55.5" customHeight="1">
      <c r="A116" s="406">
        <v>115</v>
      </c>
      <c r="B116" s="430" t="s">
        <v>1792</v>
      </c>
      <c r="C116" s="289">
        <v>45273</v>
      </c>
      <c r="D116" s="308">
        <v>458.76742999999999</v>
      </c>
      <c r="E116" s="433">
        <v>0</v>
      </c>
      <c r="F116" s="429"/>
      <c r="G116" s="426" t="s">
        <v>744</v>
      </c>
    </row>
    <row r="117" spans="1:7" ht="55.5" customHeight="1">
      <c r="A117" s="406">
        <v>116</v>
      </c>
      <c r="B117" s="430" t="s">
        <v>1793</v>
      </c>
      <c r="C117" s="289">
        <v>45201</v>
      </c>
      <c r="D117" s="308">
        <v>40</v>
      </c>
      <c r="E117" s="433">
        <v>0</v>
      </c>
      <c r="F117" s="429"/>
      <c r="G117" s="426" t="s">
        <v>744</v>
      </c>
    </row>
    <row r="118" spans="1:7" ht="55.5" customHeight="1">
      <c r="A118" s="406">
        <v>117</v>
      </c>
      <c r="B118" s="430" t="s">
        <v>1794</v>
      </c>
      <c r="C118" s="289">
        <v>45175</v>
      </c>
      <c r="D118" s="308">
        <v>130</v>
      </c>
      <c r="E118" s="433">
        <v>0</v>
      </c>
      <c r="F118" s="429"/>
      <c r="G118" s="426" t="s">
        <v>744</v>
      </c>
    </row>
    <row r="119" spans="1:7" ht="47.25" customHeight="1">
      <c r="A119" s="406">
        <v>118</v>
      </c>
      <c r="B119" s="430" t="s">
        <v>1795</v>
      </c>
      <c r="C119" s="289">
        <v>45175</v>
      </c>
      <c r="D119" s="308">
        <v>7.54</v>
      </c>
      <c r="E119" s="433">
        <v>0</v>
      </c>
      <c r="F119" s="429"/>
      <c r="G119" s="426" t="s">
        <v>744</v>
      </c>
    </row>
    <row r="120" spans="1:7" ht="66.75" customHeight="1">
      <c r="A120" s="406">
        <v>119</v>
      </c>
      <c r="B120" s="430" t="s">
        <v>1796</v>
      </c>
      <c r="C120" s="289">
        <v>45175</v>
      </c>
      <c r="D120" s="308">
        <v>31.2</v>
      </c>
      <c r="E120" s="433">
        <v>0</v>
      </c>
      <c r="F120" s="429"/>
      <c r="G120" s="426" t="s">
        <v>744</v>
      </c>
    </row>
    <row r="121" spans="1:7" ht="45" customHeight="1">
      <c r="A121" s="406">
        <v>120</v>
      </c>
      <c r="B121" s="430" t="s">
        <v>1797</v>
      </c>
      <c r="C121" s="289">
        <v>45175</v>
      </c>
      <c r="D121" s="308">
        <v>65</v>
      </c>
      <c r="E121" s="433">
        <v>0</v>
      </c>
      <c r="F121" s="429"/>
      <c r="G121" s="426" t="s">
        <v>744</v>
      </c>
    </row>
    <row r="122" spans="1:7" ht="52.5" customHeight="1">
      <c r="A122" s="406">
        <v>121</v>
      </c>
      <c r="B122" s="430" t="s">
        <v>1798</v>
      </c>
      <c r="C122" s="289">
        <v>45175</v>
      </c>
      <c r="D122" s="308">
        <v>31.2</v>
      </c>
      <c r="E122" s="433">
        <v>0</v>
      </c>
      <c r="F122" s="429"/>
      <c r="G122" s="426" t="s">
        <v>744</v>
      </c>
    </row>
    <row r="123" spans="1:7" ht="49.5" customHeight="1">
      <c r="A123" s="406">
        <v>122</v>
      </c>
      <c r="B123" s="430" t="s">
        <v>1799</v>
      </c>
      <c r="C123" s="289">
        <v>45175</v>
      </c>
      <c r="D123" s="308">
        <v>9.1</v>
      </c>
      <c r="E123" s="433">
        <v>0</v>
      </c>
      <c r="F123" s="429"/>
      <c r="G123" s="426" t="s">
        <v>744</v>
      </c>
    </row>
    <row r="124" spans="1:7" ht="33.75" customHeight="1">
      <c r="A124" s="406">
        <v>123</v>
      </c>
      <c r="B124" s="430" t="s">
        <v>1800</v>
      </c>
      <c r="C124" s="289">
        <v>45175</v>
      </c>
      <c r="D124" s="308">
        <v>26</v>
      </c>
      <c r="E124" s="433">
        <v>0</v>
      </c>
      <c r="F124" s="429"/>
      <c r="G124" s="426" t="s">
        <v>744</v>
      </c>
    </row>
    <row r="125" spans="1:7" ht="33.75" customHeight="1">
      <c r="A125" s="406">
        <v>124</v>
      </c>
      <c r="B125" s="430" t="s">
        <v>1801</v>
      </c>
      <c r="C125" s="289">
        <v>45175</v>
      </c>
      <c r="D125" s="440">
        <v>111.8</v>
      </c>
      <c r="E125" s="433">
        <v>0</v>
      </c>
      <c r="F125" s="429"/>
      <c r="G125" s="426" t="s">
        <v>744</v>
      </c>
    </row>
    <row r="126" spans="1:7" ht="51.75" customHeight="1">
      <c r="A126" s="406">
        <v>125</v>
      </c>
      <c r="B126" s="430" t="s">
        <v>1802</v>
      </c>
      <c r="C126" s="289">
        <v>45175</v>
      </c>
      <c r="D126" s="308">
        <v>12</v>
      </c>
      <c r="E126" s="433">
        <v>0</v>
      </c>
      <c r="F126" s="429"/>
      <c r="G126" s="426" t="s">
        <v>744</v>
      </c>
    </row>
    <row r="127" spans="1:7" ht="35.25" customHeight="1">
      <c r="A127" s="406">
        <v>126</v>
      </c>
      <c r="B127" s="430" t="s">
        <v>1803</v>
      </c>
      <c r="C127" s="289">
        <v>45175</v>
      </c>
      <c r="D127" s="308">
        <v>41.6</v>
      </c>
      <c r="E127" s="433">
        <v>0</v>
      </c>
      <c r="F127" s="429"/>
      <c r="G127" s="426" t="s">
        <v>744</v>
      </c>
    </row>
    <row r="128" spans="1:7" ht="35.25" customHeight="1">
      <c r="A128" s="406">
        <v>127</v>
      </c>
      <c r="B128" s="430" t="s">
        <v>1804</v>
      </c>
      <c r="C128" s="289">
        <v>45175</v>
      </c>
      <c r="D128" s="308">
        <v>182</v>
      </c>
      <c r="E128" s="433">
        <v>0</v>
      </c>
      <c r="F128" s="429"/>
      <c r="G128" s="426" t="s">
        <v>744</v>
      </c>
    </row>
    <row r="129" spans="1:7" ht="66.75" customHeight="1">
      <c r="A129" s="406">
        <v>128</v>
      </c>
      <c r="B129" s="430" t="s">
        <v>1805</v>
      </c>
      <c r="C129" s="289">
        <v>45175</v>
      </c>
      <c r="D129" s="308">
        <v>31.2</v>
      </c>
      <c r="E129" s="433">
        <v>0</v>
      </c>
      <c r="F129" s="429"/>
      <c r="G129" s="426" t="s">
        <v>744</v>
      </c>
    </row>
    <row r="130" spans="1:7" ht="55.5" customHeight="1">
      <c r="A130" s="406">
        <v>129</v>
      </c>
      <c r="B130" s="430" t="s">
        <v>1806</v>
      </c>
      <c r="C130" s="289">
        <v>45175</v>
      </c>
      <c r="D130" s="308">
        <v>52</v>
      </c>
      <c r="E130" s="433">
        <v>0</v>
      </c>
      <c r="F130" s="429"/>
      <c r="G130" s="426" t="s">
        <v>744</v>
      </c>
    </row>
    <row r="131" spans="1:7" ht="55.5" customHeight="1">
      <c r="A131" s="406">
        <v>130</v>
      </c>
      <c r="B131" s="430" t="s">
        <v>1807</v>
      </c>
      <c r="C131" s="289">
        <v>45175</v>
      </c>
      <c r="D131" s="308">
        <v>39</v>
      </c>
      <c r="E131" s="433">
        <v>0</v>
      </c>
      <c r="F131" s="429"/>
      <c r="G131" s="426" t="s">
        <v>744</v>
      </c>
    </row>
    <row r="132" spans="1:7" ht="55.5" customHeight="1">
      <c r="A132" s="406">
        <v>131</v>
      </c>
      <c r="B132" s="430" t="s">
        <v>1808</v>
      </c>
      <c r="C132" s="289">
        <v>45175</v>
      </c>
      <c r="D132" s="308">
        <v>3.12</v>
      </c>
      <c r="E132" s="433">
        <v>0</v>
      </c>
      <c r="F132" s="429"/>
      <c r="G132" s="426" t="s">
        <v>744</v>
      </c>
    </row>
    <row r="133" spans="1:7" ht="36.75" customHeight="1">
      <c r="A133" s="406">
        <v>132</v>
      </c>
      <c r="B133" s="430" t="s">
        <v>1809</v>
      </c>
      <c r="C133" s="289">
        <v>45175</v>
      </c>
      <c r="D133" s="308">
        <v>6.76</v>
      </c>
      <c r="E133" s="433">
        <v>0</v>
      </c>
      <c r="F133" s="429"/>
      <c r="G133" s="426" t="s">
        <v>744</v>
      </c>
    </row>
    <row r="134" spans="1:7" ht="55.5" customHeight="1">
      <c r="A134" s="406">
        <v>133</v>
      </c>
      <c r="B134" s="430" t="s">
        <v>1810</v>
      </c>
      <c r="C134" s="289">
        <v>45175</v>
      </c>
      <c r="D134" s="308">
        <v>598</v>
      </c>
      <c r="E134" s="433">
        <v>0</v>
      </c>
      <c r="F134" s="429"/>
      <c r="G134" s="426" t="s">
        <v>744</v>
      </c>
    </row>
    <row r="135" spans="1:7" ht="55.5" customHeight="1">
      <c r="A135" s="406">
        <v>134</v>
      </c>
      <c r="B135" s="430" t="s">
        <v>1811</v>
      </c>
      <c r="C135" s="289">
        <v>45175</v>
      </c>
      <c r="D135" s="308">
        <v>117</v>
      </c>
      <c r="E135" s="433">
        <v>0</v>
      </c>
      <c r="F135" s="429"/>
      <c r="G135" s="426" t="s">
        <v>744</v>
      </c>
    </row>
    <row r="136" spans="1:7" ht="45" customHeight="1">
      <c r="A136" s="406">
        <v>135</v>
      </c>
      <c r="B136" s="430" t="s">
        <v>1812</v>
      </c>
      <c r="C136" s="289">
        <v>45175</v>
      </c>
      <c r="D136" s="308">
        <v>234</v>
      </c>
      <c r="E136" s="433">
        <v>0</v>
      </c>
      <c r="F136" s="429"/>
      <c r="G136" s="426" t="s">
        <v>744</v>
      </c>
    </row>
    <row r="137" spans="1:7" ht="66.75" customHeight="1">
      <c r="A137" s="406">
        <v>136</v>
      </c>
      <c r="B137" s="430" t="s">
        <v>1813</v>
      </c>
      <c r="C137" s="289">
        <v>45175</v>
      </c>
      <c r="D137" s="308">
        <v>130</v>
      </c>
      <c r="E137" s="433">
        <v>0</v>
      </c>
      <c r="F137" s="429"/>
      <c r="G137" s="426" t="s">
        <v>744</v>
      </c>
    </row>
    <row r="138" spans="1:7" ht="51" customHeight="1">
      <c r="A138" s="406">
        <v>137</v>
      </c>
      <c r="B138" s="430" t="s">
        <v>1814</v>
      </c>
      <c r="C138" s="289">
        <v>45175</v>
      </c>
      <c r="D138" s="308">
        <v>728</v>
      </c>
      <c r="E138" s="433">
        <v>0</v>
      </c>
      <c r="F138" s="429"/>
      <c r="G138" s="426" t="s">
        <v>744</v>
      </c>
    </row>
    <row r="139" spans="1:7" ht="57" customHeight="1">
      <c r="A139" s="406">
        <v>138</v>
      </c>
      <c r="B139" s="430" t="s">
        <v>1815</v>
      </c>
      <c r="C139" s="289">
        <v>45175</v>
      </c>
      <c r="D139" s="308">
        <v>65</v>
      </c>
      <c r="E139" s="433">
        <v>0</v>
      </c>
      <c r="F139" s="429"/>
      <c r="G139" s="426" t="s">
        <v>744</v>
      </c>
    </row>
    <row r="140" spans="1:7" ht="34.5" customHeight="1">
      <c r="A140" s="406">
        <v>139</v>
      </c>
      <c r="B140" s="405" t="s">
        <v>1816</v>
      </c>
      <c r="C140" s="289">
        <v>45175</v>
      </c>
      <c r="D140" s="308">
        <v>1084</v>
      </c>
      <c r="E140" s="433">
        <v>0</v>
      </c>
      <c r="F140" s="429"/>
      <c r="G140" s="426" t="s">
        <v>744</v>
      </c>
    </row>
    <row r="141" spans="1:7" ht="15.75">
      <c r="A141" s="406"/>
      <c r="B141" s="292" t="s">
        <v>483</v>
      </c>
      <c r="C141" s="292"/>
      <c r="D141" s="448">
        <f>SUM(D3:D140)</f>
        <v>80366.587309999974</v>
      </c>
      <c r="E141" s="323">
        <f>SUM(E3:E54)</f>
        <v>0</v>
      </c>
      <c r="F141" s="449">
        <f>SUM(F3:F36)</f>
        <v>5849.5744100000002</v>
      </c>
      <c r="G141" s="292"/>
    </row>
  </sheetData>
  <mergeCells count="1">
    <mergeCell ref="A1:G1"/>
  </mergeCells>
  <pageMargins left="0.43307086614173229" right="0.23622047244094491" top="0.74803149606299213" bottom="0.74803149606299213" header="0.31496062992125984" footer="0.31496062992125984"/>
  <pageSetup paperSize="9"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62"/>
  <sheetViews>
    <sheetView tabSelected="1" view="pageBreakPreview" topLeftCell="A31" zoomScale="60" zoomScaleNormal="60" workbookViewId="0">
      <selection activeCell="D7" sqref="D7"/>
    </sheetView>
  </sheetViews>
  <sheetFormatPr defaultRowHeight="75.75" customHeight="1"/>
  <cols>
    <col min="1" max="1" width="15.85546875" style="487" customWidth="1"/>
    <col min="2" max="2" width="44.7109375" style="451" customWidth="1"/>
    <col min="3" max="3" width="33.42578125" style="451" customWidth="1"/>
    <col min="4" max="4" width="37.85546875" style="451" customWidth="1"/>
    <col min="5" max="5" width="46.85546875" style="451" customWidth="1"/>
    <col min="6" max="6" width="15.85546875" style="487" customWidth="1"/>
    <col min="7" max="7" width="28.5703125" style="451" customWidth="1"/>
    <col min="8" max="8" width="25.28515625" style="451" customWidth="1"/>
    <col min="9" max="9" width="26.42578125" style="451" customWidth="1"/>
    <col min="10" max="10" width="24.7109375" style="451" customWidth="1"/>
    <col min="11" max="16384" width="9.140625" style="451"/>
  </cols>
  <sheetData>
    <row r="1" spans="1:10" ht="68.25" customHeight="1">
      <c r="A1" s="569" t="s">
        <v>2255</v>
      </c>
      <c r="B1" s="569"/>
      <c r="C1" s="569"/>
      <c r="D1" s="569"/>
      <c r="E1" s="569"/>
      <c r="F1" s="569"/>
      <c r="G1" s="569"/>
      <c r="H1" s="569"/>
      <c r="I1" s="569"/>
      <c r="J1" s="569"/>
    </row>
    <row r="2" spans="1:10" s="489" customFormat="1" ht="75.75" customHeight="1">
      <c r="A2" s="570" t="s">
        <v>682</v>
      </c>
      <c r="B2" s="570" t="s">
        <v>716</v>
      </c>
      <c r="C2" s="570" t="s">
        <v>29</v>
      </c>
      <c r="D2" s="570" t="s">
        <v>717</v>
      </c>
      <c r="E2" s="570" t="s">
        <v>718</v>
      </c>
      <c r="F2" s="570" t="s">
        <v>270</v>
      </c>
      <c r="G2" s="570" t="s">
        <v>719</v>
      </c>
      <c r="H2" s="570" t="s">
        <v>720</v>
      </c>
      <c r="I2" s="570" t="s">
        <v>721</v>
      </c>
      <c r="J2" s="570" t="s">
        <v>722</v>
      </c>
    </row>
    <row r="3" spans="1:10" s="489" customFormat="1" ht="72.75" customHeight="1">
      <c r="A3" s="570"/>
      <c r="B3" s="570"/>
      <c r="C3" s="570"/>
      <c r="D3" s="570"/>
      <c r="E3" s="570"/>
      <c r="F3" s="570"/>
      <c r="G3" s="570"/>
      <c r="H3" s="570"/>
      <c r="I3" s="570"/>
      <c r="J3" s="570"/>
    </row>
    <row r="4" spans="1:10" ht="28.5" customHeight="1">
      <c r="A4" s="573" t="s">
        <v>2256</v>
      </c>
      <c r="B4" s="573"/>
      <c r="C4" s="573"/>
      <c r="D4" s="573"/>
      <c r="E4" s="573"/>
      <c r="F4" s="573"/>
      <c r="G4" s="573"/>
      <c r="H4" s="573"/>
      <c r="I4" s="573"/>
      <c r="J4" s="573"/>
    </row>
    <row r="5" spans="1:10" ht="75.75" customHeight="1">
      <c r="A5" s="456" t="s">
        <v>2060</v>
      </c>
      <c r="B5" s="457" t="s">
        <v>1880</v>
      </c>
      <c r="C5" s="457" t="s">
        <v>1302</v>
      </c>
      <c r="D5" s="458" t="s">
        <v>1883</v>
      </c>
      <c r="E5" s="322" t="s">
        <v>1398</v>
      </c>
      <c r="F5" s="456" t="s">
        <v>695</v>
      </c>
      <c r="G5" s="456" t="s">
        <v>695</v>
      </c>
      <c r="H5" s="459">
        <v>3709</v>
      </c>
      <c r="I5" s="459">
        <v>2440</v>
      </c>
      <c r="J5" s="457">
        <v>57</v>
      </c>
    </row>
    <row r="6" spans="1:10" ht="75.75" customHeight="1">
      <c r="A6" s="456" t="s">
        <v>30</v>
      </c>
      <c r="B6" s="322" t="s">
        <v>1879</v>
      </c>
      <c r="C6" s="322" t="s">
        <v>818</v>
      </c>
      <c r="D6" s="458" t="s">
        <v>1887</v>
      </c>
      <c r="E6" s="460" t="s">
        <v>809</v>
      </c>
      <c r="F6" s="456" t="s">
        <v>695</v>
      </c>
      <c r="G6" s="456" t="s">
        <v>695</v>
      </c>
      <c r="H6" s="461">
        <v>0</v>
      </c>
      <c r="I6" s="461">
        <v>0</v>
      </c>
      <c r="J6" s="462">
        <v>9</v>
      </c>
    </row>
    <row r="7" spans="1:10" ht="75.75" customHeight="1">
      <c r="A7" s="456" t="s">
        <v>31</v>
      </c>
      <c r="B7" s="322" t="s">
        <v>810</v>
      </c>
      <c r="C7" s="322" t="s">
        <v>1396</v>
      </c>
      <c r="D7" s="463" t="s">
        <v>1884</v>
      </c>
      <c r="E7" s="322" t="s">
        <v>1397</v>
      </c>
      <c r="F7" s="456" t="s">
        <v>695</v>
      </c>
      <c r="G7" s="456" t="s">
        <v>695</v>
      </c>
      <c r="H7" s="464">
        <v>1218.5999999999999</v>
      </c>
      <c r="I7" s="464">
        <v>265.3</v>
      </c>
      <c r="J7" s="462">
        <v>8</v>
      </c>
    </row>
    <row r="8" spans="1:10" ht="75.75" customHeight="1">
      <c r="A8" s="456" t="s">
        <v>32</v>
      </c>
      <c r="B8" s="457" t="s">
        <v>1881</v>
      </c>
      <c r="C8" s="457" t="s">
        <v>271</v>
      </c>
      <c r="D8" s="458" t="s">
        <v>1885</v>
      </c>
      <c r="E8" s="457" t="s">
        <v>1395</v>
      </c>
      <c r="F8" s="456" t="s">
        <v>695</v>
      </c>
      <c r="G8" s="456" t="s">
        <v>695</v>
      </c>
      <c r="H8" s="465">
        <v>272903.5</v>
      </c>
      <c r="I8" s="466">
        <v>102426.4</v>
      </c>
      <c r="J8" s="466">
        <v>67</v>
      </c>
    </row>
    <row r="9" spans="1:10" ht="75.75" customHeight="1">
      <c r="A9" s="456" t="s">
        <v>277</v>
      </c>
      <c r="B9" s="322" t="s">
        <v>1428</v>
      </c>
      <c r="C9" s="322" t="s">
        <v>817</v>
      </c>
      <c r="D9" s="463" t="s">
        <v>1886</v>
      </c>
      <c r="E9" s="322" t="s">
        <v>811</v>
      </c>
      <c r="F9" s="456" t="s">
        <v>695</v>
      </c>
      <c r="G9" s="456" t="s">
        <v>695</v>
      </c>
      <c r="H9" s="467">
        <v>34896.800000000003</v>
      </c>
      <c r="I9" s="462">
        <v>10076.4</v>
      </c>
      <c r="J9" s="462">
        <v>69</v>
      </c>
    </row>
    <row r="10" spans="1:10" s="455" customFormat="1" ht="123.75" customHeight="1">
      <c r="A10" s="456" t="s">
        <v>1115</v>
      </c>
      <c r="B10" s="322" t="s">
        <v>812</v>
      </c>
      <c r="C10" s="322" t="s">
        <v>817</v>
      </c>
      <c r="D10" s="463" t="s">
        <v>1888</v>
      </c>
      <c r="E10" s="322" t="s">
        <v>813</v>
      </c>
      <c r="F10" s="456" t="s">
        <v>695</v>
      </c>
      <c r="G10" s="456" t="s">
        <v>695</v>
      </c>
      <c r="H10" s="468">
        <v>1169</v>
      </c>
      <c r="I10" s="469">
        <v>651</v>
      </c>
      <c r="J10" s="469">
        <v>50</v>
      </c>
    </row>
    <row r="11" spans="1:10" ht="75.75" customHeight="1">
      <c r="A11" s="456" t="s">
        <v>2061</v>
      </c>
      <c r="B11" s="327" t="s">
        <v>814</v>
      </c>
      <c r="C11" s="322" t="s">
        <v>817</v>
      </c>
      <c r="D11" s="463" t="s">
        <v>1889</v>
      </c>
      <c r="E11" s="322" t="s">
        <v>815</v>
      </c>
      <c r="F11" s="456" t="s">
        <v>695</v>
      </c>
      <c r="G11" s="456" t="s">
        <v>695</v>
      </c>
      <c r="H11" s="462">
        <v>239</v>
      </c>
      <c r="I11" s="462">
        <v>0</v>
      </c>
      <c r="J11" s="469">
        <v>3</v>
      </c>
    </row>
    <row r="12" spans="1:10" ht="75.75" customHeight="1">
      <c r="A12" s="456" t="s">
        <v>1116</v>
      </c>
      <c r="B12" s="322" t="s">
        <v>1890</v>
      </c>
      <c r="C12" s="322" t="s">
        <v>282</v>
      </c>
      <c r="D12" s="460" t="s">
        <v>1891</v>
      </c>
      <c r="E12" s="460" t="s">
        <v>1304</v>
      </c>
      <c r="F12" s="456" t="s">
        <v>695</v>
      </c>
      <c r="G12" s="456" t="s">
        <v>695</v>
      </c>
      <c r="H12" s="461">
        <v>10857.5</v>
      </c>
      <c r="I12" s="461">
        <v>4988.7</v>
      </c>
      <c r="J12" s="462">
        <v>11</v>
      </c>
    </row>
    <row r="13" spans="1:10" s="455" customFormat="1" ht="100.5" customHeight="1">
      <c r="A13" s="456" t="s">
        <v>1117</v>
      </c>
      <c r="B13" s="457" t="s">
        <v>1892</v>
      </c>
      <c r="C13" s="457" t="s">
        <v>1303</v>
      </c>
      <c r="D13" s="470" t="s">
        <v>1893</v>
      </c>
      <c r="E13" s="322" t="s">
        <v>1440</v>
      </c>
      <c r="F13" s="456" t="s">
        <v>695</v>
      </c>
      <c r="G13" s="456" t="s">
        <v>695</v>
      </c>
      <c r="H13" s="471">
        <v>7497.5</v>
      </c>
      <c r="I13" s="471">
        <v>1147</v>
      </c>
      <c r="J13" s="472">
        <v>18</v>
      </c>
    </row>
    <row r="14" spans="1:10" ht="84.75" customHeight="1">
      <c r="A14" s="456" t="s">
        <v>1118</v>
      </c>
      <c r="B14" s="457" t="s">
        <v>1894</v>
      </c>
      <c r="C14" s="457" t="s">
        <v>1301</v>
      </c>
      <c r="D14" s="473" t="s">
        <v>1882</v>
      </c>
      <c r="E14" s="322" t="s">
        <v>1897</v>
      </c>
      <c r="F14" s="456" t="s">
        <v>695</v>
      </c>
      <c r="G14" s="456" t="s">
        <v>695</v>
      </c>
      <c r="H14" s="474">
        <v>1840</v>
      </c>
      <c r="I14" s="475">
        <v>26</v>
      </c>
      <c r="J14" s="473">
        <v>23</v>
      </c>
    </row>
    <row r="15" spans="1:10" ht="85.5" customHeight="1">
      <c r="A15" s="456" t="s">
        <v>1119</v>
      </c>
      <c r="B15" s="322" t="s">
        <v>1895</v>
      </c>
      <c r="C15" s="322" t="s">
        <v>1439</v>
      </c>
      <c r="D15" s="463" t="s">
        <v>1896</v>
      </c>
      <c r="E15" s="322" t="s">
        <v>1440</v>
      </c>
      <c r="F15" s="453"/>
      <c r="G15" s="453"/>
      <c r="H15" s="464">
        <v>5843</v>
      </c>
      <c r="I15" s="464">
        <v>1006.5</v>
      </c>
      <c r="J15" s="464">
        <v>19</v>
      </c>
    </row>
    <row r="16" spans="1:10" ht="59.25" customHeight="1">
      <c r="A16" s="456" t="s">
        <v>1120</v>
      </c>
      <c r="B16" s="457" t="s">
        <v>1418</v>
      </c>
      <c r="C16" s="457" t="s">
        <v>1323</v>
      </c>
      <c r="D16" s="470" t="s">
        <v>1898</v>
      </c>
      <c r="E16" s="322" t="s">
        <v>1399</v>
      </c>
      <c r="F16" s="476" t="s">
        <v>695</v>
      </c>
      <c r="G16" s="476" t="s">
        <v>695</v>
      </c>
      <c r="H16" s="471">
        <v>33388.9</v>
      </c>
      <c r="I16" s="471">
        <v>851.5</v>
      </c>
      <c r="J16" s="325">
        <v>7</v>
      </c>
    </row>
    <row r="17" spans="1:10" ht="70.5" customHeight="1">
      <c r="A17" s="456" t="s">
        <v>1121</v>
      </c>
      <c r="B17" s="457" t="s">
        <v>1419</v>
      </c>
      <c r="C17" s="457" t="s">
        <v>1069</v>
      </c>
      <c r="D17" s="470" t="s">
        <v>1899</v>
      </c>
      <c r="E17" s="322" t="s">
        <v>1552</v>
      </c>
      <c r="F17" s="476" t="s">
        <v>695</v>
      </c>
      <c r="G17" s="476" t="s">
        <v>695</v>
      </c>
      <c r="H17" s="471">
        <v>38150.75</v>
      </c>
      <c r="I17" s="471">
        <v>26208.07</v>
      </c>
      <c r="J17" s="472">
        <v>40</v>
      </c>
    </row>
    <row r="18" spans="1:10" ht="70.5" customHeight="1">
      <c r="A18" s="456" t="s">
        <v>1122</v>
      </c>
      <c r="B18" s="457" t="s">
        <v>1900</v>
      </c>
      <c r="C18" s="457" t="s">
        <v>1320</v>
      </c>
      <c r="D18" s="470" t="s">
        <v>1901</v>
      </c>
      <c r="E18" s="322" t="s">
        <v>1552</v>
      </c>
      <c r="F18" s="456" t="s">
        <v>695</v>
      </c>
      <c r="G18" s="456" t="s">
        <v>695</v>
      </c>
      <c r="H18" s="471">
        <v>25693.7</v>
      </c>
      <c r="I18" s="471">
        <v>6730.54</v>
      </c>
      <c r="J18" s="472">
        <v>34</v>
      </c>
    </row>
    <row r="19" spans="1:10" ht="133.5" customHeight="1">
      <c r="A19" s="456" t="s">
        <v>1123</v>
      </c>
      <c r="B19" s="457" t="s">
        <v>2065</v>
      </c>
      <c r="C19" s="457" t="s">
        <v>1305</v>
      </c>
      <c r="D19" s="470" t="s">
        <v>1902</v>
      </c>
      <c r="E19" s="477" t="s">
        <v>1306</v>
      </c>
      <c r="F19" s="456" t="s">
        <v>695</v>
      </c>
      <c r="G19" s="456" t="s">
        <v>695</v>
      </c>
      <c r="H19" s="471">
        <v>129721.65</v>
      </c>
      <c r="I19" s="478">
        <v>96683.520000000004</v>
      </c>
      <c r="J19" s="472">
        <v>37</v>
      </c>
    </row>
    <row r="20" spans="1:10" ht="75.75" customHeight="1">
      <c r="A20" s="456" t="s">
        <v>1124</v>
      </c>
      <c r="B20" s="457" t="s">
        <v>272</v>
      </c>
      <c r="C20" s="457" t="s">
        <v>273</v>
      </c>
      <c r="D20" s="470" t="s">
        <v>1903</v>
      </c>
      <c r="E20" s="322" t="s">
        <v>1552</v>
      </c>
      <c r="F20" s="456" t="s">
        <v>695</v>
      </c>
      <c r="G20" s="456" t="s">
        <v>695</v>
      </c>
      <c r="H20" s="478">
        <v>3328.1</v>
      </c>
      <c r="I20" s="471">
        <v>1843.2</v>
      </c>
      <c r="J20" s="325">
        <v>12</v>
      </c>
    </row>
    <row r="21" spans="1:10" s="455" customFormat="1" ht="75.75" customHeight="1">
      <c r="A21" s="456" t="s">
        <v>1125</v>
      </c>
      <c r="B21" s="322" t="s">
        <v>1298</v>
      </c>
      <c r="C21" s="322" t="s">
        <v>1299</v>
      </c>
      <c r="D21" s="463" t="s">
        <v>1907</v>
      </c>
      <c r="E21" s="322" t="s">
        <v>1300</v>
      </c>
      <c r="F21" s="456" t="s">
        <v>695</v>
      </c>
      <c r="G21" s="456" t="s">
        <v>695</v>
      </c>
      <c r="H21" s="471">
        <v>7758</v>
      </c>
      <c r="I21" s="464">
        <v>639</v>
      </c>
      <c r="J21" s="462">
        <v>15</v>
      </c>
    </row>
    <row r="22" spans="1:10" ht="75.75" customHeight="1">
      <c r="A22" s="456" t="s">
        <v>1126</v>
      </c>
      <c r="B22" s="322" t="s">
        <v>274</v>
      </c>
      <c r="C22" s="322" t="s">
        <v>819</v>
      </c>
      <c r="D22" s="463" t="s">
        <v>1904</v>
      </c>
      <c r="E22" s="322" t="s">
        <v>1552</v>
      </c>
      <c r="F22" s="456" t="s">
        <v>695</v>
      </c>
      <c r="G22" s="456" t="s">
        <v>695</v>
      </c>
      <c r="H22" s="464">
        <v>8292.85</v>
      </c>
      <c r="I22" s="464">
        <v>966.36</v>
      </c>
      <c r="J22" s="462">
        <v>7</v>
      </c>
    </row>
    <row r="23" spans="1:10" s="482" customFormat="1" ht="75.75" customHeight="1">
      <c r="A23" s="479" t="s">
        <v>1127</v>
      </c>
      <c r="B23" s="327" t="s">
        <v>1607</v>
      </c>
      <c r="C23" s="327" t="s">
        <v>820</v>
      </c>
      <c r="D23" s="480" t="s">
        <v>1905</v>
      </c>
      <c r="E23" s="322" t="s">
        <v>1552</v>
      </c>
      <c r="F23" s="479" t="s">
        <v>695</v>
      </c>
      <c r="G23" s="479" t="s">
        <v>695</v>
      </c>
      <c r="H23" s="464">
        <v>61113.2</v>
      </c>
      <c r="I23" s="481">
        <v>13173.8</v>
      </c>
      <c r="J23" s="325">
        <v>38</v>
      </c>
    </row>
    <row r="24" spans="1:10" ht="75.75" customHeight="1">
      <c r="A24" s="456" t="s">
        <v>1128</v>
      </c>
      <c r="B24" s="322" t="s">
        <v>534</v>
      </c>
      <c r="C24" s="322" t="s">
        <v>1420</v>
      </c>
      <c r="D24" s="463" t="s">
        <v>1906</v>
      </c>
      <c r="E24" s="322" t="s">
        <v>1552</v>
      </c>
      <c r="F24" s="456" t="s">
        <v>695</v>
      </c>
      <c r="G24" s="456" t="s">
        <v>695</v>
      </c>
      <c r="H24" s="481">
        <v>13639.7</v>
      </c>
      <c r="I24" s="464">
        <v>3386.1</v>
      </c>
      <c r="J24" s="462">
        <v>34</v>
      </c>
    </row>
    <row r="25" spans="1:10" ht="75.75" customHeight="1">
      <c r="A25" s="456" t="s">
        <v>1129</v>
      </c>
      <c r="B25" s="457" t="s">
        <v>1908</v>
      </c>
      <c r="C25" s="457" t="s">
        <v>1421</v>
      </c>
      <c r="D25" s="470" t="s">
        <v>1909</v>
      </c>
      <c r="E25" s="322" t="s">
        <v>1552</v>
      </c>
      <c r="F25" s="476" t="s">
        <v>695</v>
      </c>
      <c r="G25" s="476" t="s">
        <v>695</v>
      </c>
      <c r="H25" s="490">
        <v>39152.47</v>
      </c>
      <c r="I25" s="491">
        <v>16876.099999999999</v>
      </c>
      <c r="J25" s="325">
        <v>24</v>
      </c>
    </row>
    <row r="26" spans="1:10" ht="75.75" customHeight="1">
      <c r="A26" s="456" t="s">
        <v>1130</v>
      </c>
      <c r="B26" s="457" t="s">
        <v>275</v>
      </c>
      <c r="C26" s="457" t="s">
        <v>1313</v>
      </c>
      <c r="D26" s="470" t="s">
        <v>1910</v>
      </c>
      <c r="E26" s="327" t="s">
        <v>2062</v>
      </c>
      <c r="F26" s="476" t="s">
        <v>695</v>
      </c>
      <c r="G26" s="476" t="s">
        <v>695</v>
      </c>
      <c r="H26" s="471">
        <v>176271.1</v>
      </c>
      <c r="I26" s="483">
        <v>100692.43</v>
      </c>
      <c r="J26" s="325">
        <v>33</v>
      </c>
    </row>
    <row r="27" spans="1:10" ht="75.75" customHeight="1">
      <c r="A27" s="456" t="s">
        <v>1131</v>
      </c>
      <c r="B27" s="457" t="s">
        <v>1612</v>
      </c>
      <c r="C27" s="457" t="s">
        <v>276</v>
      </c>
      <c r="D27" s="470" t="s">
        <v>1911</v>
      </c>
      <c r="E27" s="477" t="s">
        <v>266</v>
      </c>
      <c r="F27" s="476" t="s">
        <v>695</v>
      </c>
      <c r="G27" s="476" t="s">
        <v>695</v>
      </c>
      <c r="H27" s="471">
        <v>70318.3</v>
      </c>
      <c r="I27" s="471">
        <v>17625.900000000001</v>
      </c>
      <c r="J27" s="325">
        <v>86</v>
      </c>
    </row>
    <row r="28" spans="1:10" ht="108" customHeight="1">
      <c r="A28" s="456" t="s">
        <v>1132</v>
      </c>
      <c r="B28" s="322" t="s">
        <v>260</v>
      </c>
      <c r="C28" s="457" t="s">
        <v>261</v>
      </c>
      <c r="D28" s="470" t="s">
        <v>1914</v>
      </c>
      <c r="E28" s="477" t="s">
        <v>1318</v>
      </c>
      <c r="F28" s="456" t="s">
        <v>695</v>
      </c>
      <c r="G28" s="456" t="s">
        <v>695</v>
      </c>
      <c r="H28" s="478">
        <v>63176.58</v>
      </c>
      <c r="I28" s="478">
        <v>19342.18</v>
      </c>
      <c r="J28" s="472">
        <v>25</v>
      </c>
    </row>
    <row r="29" spans="1:10" ht="75.75" customHeight="1">
      <c r="A29" s="456" t="s">
        <v>1133</v>
      </c>
      <c r="B29" s="322" t="s">
        <v>262</v>
      </c>
      <c r="C29" s="322" t="s">
        <v>263</v>
      </c>
      <c r="D29" s="463" t="s">
        <v>1915</v>
      </c>
      <c r="E29" s="322" t="s">
        <v>1912</v>
      </c>
      <c r="F29" s="456" t="s">
        <v>695</v>
      </c>
      <c r="G29" s="456" t="s">
        <v>695</v>
      </c>
      <c r="H29" s="478">
        <v>118943.9</v>
      </c>
      <c r="I29" s="478">
        <v>81741</v>
      </c>
      <c r="J29" s="462">
        <v>39</v>
      </c>
    </row>
    <row r="30" spans="1:10" ht="75.75" customHeight="1">
      <c r="A30" s="456" t="s">
        <v>1134</v>
      </c>
      <c r="B30" s="457" t="s">
        <v>1913</v>
      </c>
      <c r="C30" s="457" t="s">
        <v>1322</v>
      </c>
      <c r="D30" s="470" t="s">
        <v>1916</v>
      </c>
      <c r="E30" s="322" t="s">
        <v>1552</v>
      </c>
      <c r="F30" s="476" t="s">
        <v>695</v>
      </c>
      <c r="G30" s="476" t="s">
        <v>695</v>
      </c>
      <c r="H30" s="471">
        <v>37254.129999999997</v>
      </c>
      <c r="I30" s="471">
        <v>13957.57</v>
      </c>
      <c r="J30" s="472">
        <v>41</v>
      </c>
    </row>
    <row r="31" spans="1:10" ht="75.75" customHeight="1">
      <c r="A31" s="456" t="s">
        <v>1135</v>
      </c>
      <c r="B31" s="457" t="s">
        <v>1917</v>
      </c>
      <c r="C31" s="457" t="s">
        <v>1324</v>
      </c>
      <c r="D31" s="470" t="s">
        <v>1918</v>
      </c>
      <c r="E31" s="322" t="s">
        <v>1552</v>
      </c>
      <c r="F31" s="476" t="s">
        <v>695</v>
      </c>
      <c r="G31" s="476" t="s">
        <v>695</v>
      </c>
      <c r="H31" s="471">
        <v>50382.9</v>
      </c>
      <c r="I31" s="471">
        <v>15342.3</v>
      </c>
      <c r="J31" s="472">
        <v>34</v>
      </c>
    </row>
    <row r="32" spans="1:10" ht="75.75" customHeight="1">
      <c r="A32" s="456" t="s">
        <v>1136</v>
      </c>
      <c r="B32" s="322" t="s">
        <v>1429</v>
      </c>
      <c r="C32" s="322" t="s">
        <v>821</v>
      </c>
      <c r="D32" s="480" t="s">
        <v>1919</v>
      </c>
      <c r="E32" s="322" t="s">
        <v>1552</v>
      </c>
      <c r="F32" s="456" t="s">
        <v>695</v>
      </c>
      <c r="G32" s="456" t="s">
        <v>695</v>
      </c>
      <c r="H32" s="464">
        <v>64454.7</v>
      </c>
      <c r="I32" s="464">
        <v>15379.9</v>
      </c>
      <c r="J32" s="462">
        <v>33</v>
      </c>
    </row>
    <row r="33" spans="1:10" ht="75.75" customHeight="1">
      <c r="A33" s="479" t="s">
        <v>1137</v>
      </c>
      <c r="B33" s="327" t="s">
        <v>1608</v>
      </c>
      <c r="C33" s="327" t="s">
        <v>1310</v>
      </c>
      <c r="D33" s="484" t="s">
        <v>1920</v>
      </c>
      <c r="E33" s="484" t="s">
        <v>1307</v>
      </c>
      <c r="F33" s="479" t="s">
        <v>695</v>
      </c>
      <c r="G33" s="479" t="s">
        <v>695</v>
      </c>
      <c r="H33" s="485">
        <v>109745.9</v>
      </c>
      <c r="I33" s="485">
        <v>21957.599999999999</v>
      </c>
      <c r="J33" s="325">
        <v>73</v>
      </c>
    </row>
    <row r="34" spans="1:10" ht="75.75" customHeight="1">
      <c r="A34" s="479" t="s">
        <v>1138</v>
      </c>
      <c r="B34" s="327" t="s">
        <v>1609</v>
      </c>
      <c r="C34" s="327" t="s">
        <v>1311</v>
      </c>
      <c r="D34" s="480" t="s">
        <v>1921</v>
      </c>
      <c r="E34" s="484" t="s">
        <v>1308</v>
      </c>
      <c r="F34" s="479" t="s">
        <v>695</v>
      </c>
      <c r="G34" s="479" t="s">
        <v>695</v>
      </c>
      <c r="H34" s="325">
        <v>17430.7</v>
      </c>
      <c r="I34" s="325">
        <v>1163.0999999999999</v>
      </c>
      <c r="J34" s="325">
        <v>20</v>
      </c>
    </row>
    <row r="35" spans="1:10" ht="75.75" customHeight="1">
      <c r="A35" s="479" t="s">
        <v>1139</v>
      </c>
      <c r="B35" s="327" t="s">
        <v>1610</v>
      </c>
      <c r="C35" s="327" t="s">
        <v>816</v>
      </c>
      <c r="D35" s="480" t="s">
        <v>1922</v>
      </c>
      <c r="E35" s="484" t="s">
        <v>1309</v>
      </c>
      <c r="F35" s="479" t="s">
        <v>695</v>
      </c>
      <c r="G35" s="479" t="s">
        <v>695</v>
      </c>
      <c r="H35" s="481">
        <v>1941.8</v>
      </c>
      <c r="I35" s="481">
        <v>232.7</v>
      </c>
      <c r="J35" s="481">
        <v>4</v>
      </c>
    </row>
    <row r="36" spans="1:10" ht="75.75" customHeight="1">
      <c r="A36" s="479" t="s">
        <v>1140</v>
      </c>
      <c r="B36" s="327" t="s">
        <v>1611</v>
      </c>
      <c r="C36" s="327" t="s">
        <v>816</v>
      </c>
      <c r="D36" s="484" t="s">
        <v>1923</v>
      </c>
      <c r="E36" s="484" t="s">
        <v>1312</v>
      </c>
      <c r="F36" s="479" t="s">
        <v>695</v>
      </c>
      <c r="G36" s="479" t="s">
        <v>695</v>
      </c>
      <c r="H36" s="485">
        <v>43254.9</v>
      </c>
      <c r="I36" s="485">
        <v>10226.200000000001</v>
      </c>
      <c r="J36" s="325">
        <v>20</v>
      </c>
    </row>
    <row r="37" spans="1:10" ht="75.75" customHeight="1">
      <c r="A37" s="456" t="s">
        <v>1141</v>
      </c>
      <c r="B37" s="322" t="s">
        <v>1926</v>
      </c>
      <c r="C37" s="322" t="s">
        <v>816</v>
      </c>
      <c r="D37" s="460" t="s">
        <v>1925</v>
      </c>
      <c r="E37" s="460" t="s">
        <v>1417</v>
      </c>
      <c r="F37" s="456" t="s">
        <v>695</v>
      </c>
      <c r="G37" s="456" t="s">
        <v>695</v>
      </c>
      <c r="H37" s="461">
        <v>449.25</v>
      </c>
      <c r="I37" s="461">
        <v>74.13</v>
      </c>
      <c r="J37" s="462">
        <v>3</v>
      </c>
    </row>
    <row r="38" spans="1:10" ht="75.75" customHeight="1">
      <c r="A38" s="456" t="s">
        <v>1142</v>
      </c>
      <c r="B38" s="322" t="s">
        <v>1430</v>
      </c>
      <c r="C38" s="322" t="s">
        <v>1431</v>
      </c>
      <c r="D38" s="460" t="s">
        <v>1924</v>
      </c>
      <c r="E38" s="460" t="s">
        <v>1432</v>
      </c>
      <c r="F38" s="456" t="s">
        <v>695</v>
      </c>
      <c r="G38" s="456" t="s">
        <v>695</v>
      </c>
      <c r="H38" s="461">
        <v>940</v>
      </c>
      <c r="I38" s="461">
        <v>691</v>
      </c>
      <c r="J38" s="462">
        <v>15</v>
      </c>
    </row>
    <row r="39" spans="1:10" ht="75.75" customHeight="1">
      <c r="A39" s="456" t="s">
        <v>1143</v>
      </c>
      <c r="B39" s="322" t="s">
        <v>1927</v>
      </c>
      <c r="C39" s="322" t="s">
        <v>1431</v>
      </c>
      <c r="D39" s="460" t="s">
        <v>1928</v>
      </c>
      <c r="E39" s="484" t="s">
        <v>1932</v>
      </c>
      <c r="F39" s="479" t="s">
        <v>695</v>
      </c>
      <c r="G39" s="479" t="s">
        <v>695</v>
      </c>
      <c r="H39" s="464">
        <v>1931</v>
      </c>
      <c r="I39" s="464">
        <v>214</v>
      </c>
      <c r="J39" s="462">
        <v>25</v>
      </c>
    </row>
    <row r="40" spans="1:10" ht="89.25" customHeight="1">
      <c r="A40" s="456" t="s">
        <v>1416</v>
      </c>
      <c r="B40" s="322" t="s">
        <v>1930</v>
      </c>
      <c r="C40" s="322" t="s">
        <v>1551</v>
      </c>
      <c r="D40" s="460" t="s">
        <v>1929</v>
      </c>
      <c r="E40" s="322" t="s">
        <v>1552</v>
      </c>
      <c r="F40" s="479" t="s">
        <v>695</v>
      </c>
      <c r="G40" s="479" t="s">
        <v>695</v>
      </c>
      <c r="H40" s="464">
        <v>109688.3</v>
      </c>
      <c r="I40" s="464">
        <v>77799.899999999994</v>
      </c>
      <c r="J40" s="464">
        <v>85.6</v>
      </c>
    </row>
    <row r="41" spans="1:10" ht="113.25" customHeight="1">
      <c r="A41" s="456" t="s">
        <v>1443</v>
      </c>
      <c r="B41" s="322" t="s">
        <v>2059</v>
      </c>
      <c r="C41" s="322" t="s">
        <v>1931</v>
      </c>
      <c r="D41" s="460" t="s">
        <v>2063</v>
      </c>
      <c r="E41" s="322" t="s">
        <v>1552</v>
      </c>
      <c r="F41" s="479" t="s">
        <v>695</v>
      </c>
      <c r="G41" s="479" t="s">
        <v>695</v>
      </c>
      <c r="H41" s="464">
        <v>2133.29</v>
      </c>
      <c r="I41" s="464">
        <v>493.07</v>
      </c>
      <c r="J41" s="464">
        <v>10</v>
      </c>
    </row>
    <row r="42" spans="1:10" ht="40.5" customHeight="1">
      <c r="A42" s="452"/>
      <c r="B42" s="452" t="s">
        <v>483</v>
      </c>
      <c r="C42" s="452"/>
      <c r="D42" s="452"/>
      <c r="E42" s="452"/>
      <c r="F42" s="486" t="s">
        <v>695</v>
      </c>
      <c r="G42" s="486" t="s">
        <v>695</v>
      </c>
      <c r="H42" s="454">
        <f>SUM(H5:H41)</f>
        <v>1568729.9699999995</v>
      </c>
      <c r="I42" s="454">
        <f t="shared" ref="I42" si="0">SUM(I5:I41)</f>
        <v>667318.46999999986</v>
      </c>
      <c r="J42" s="454">
        <f>J5+J6+J7+J8+J9+J10+J11+J12+J13+J14+J15+J16+J17+J18+J19+J20+J21+J22+J23+J24+J25+J26+J27+J28+J29+J30+J31+J32+J33+J34+J35+J36+J37+J38+J39+J40+J41</f>
        <v>1128.5999999999999</v>
      </c>
    </row>
    <row r="43" spans="1:10" ht="75.75" customHeight="1">
      <c r="I43" s="488"/>
    </row>
    <row r="45" spans="1:10" ht="75.75" customHeight="1">
      <c r="B45" s="572"/>
      <c r="C45" s="572"/>
      <c r="D45" s="572"/>
    </row>
    <row r="46" spans="1:10" ht="75.75" customHeight="1">
      <c r="B46" s="572"/>
      <c r="C46" s="572"/>
      <c r="D46" s="572"/>
    </row>
    <row r="47" spans="1:10" ht="75.75" customHeight="1">
      <c r="B47" s="572"/>
      <c r="C47" s="572"/>
      <c r="D47" s="572"/>
    </row>
    <row r="48" spans="1:10" ht="75.75" customHeight="1">
      <c r="B48" s="572"/>
      <c r="C48" s="572"/>
      <c r="D48" s="572"/>
    </row>
    <row r="49" spans="2:4" ht="75.75" customHeight="1">
      <c r="B49" s="572"/>
      <c r="C49" s="572"/>
      <c r="D49" s="572"/>
    </row>
    <row r="50" spans="2:4" ht="75.75" customHeight="1">
      <c r="B50" s="571"/>
      <c r="C50" s="571"/>
      <c r="D50" s="571"/>
    </row>
    <row r="51" spans="2:4" ht="75.75" customHeight="1">
      <c r="B51" s="572"/>
      <c r="C51" s="572"/>
      <c r="D51" s="572"/>
    </row>
    <row r="52" spans="2:4" ht="75.75" customHeight="1">
      <c r="B52" s="572"/>
      <c r="C52" s="572"/>
      <c r="D52" s="572"/>
    </row>
    <row r="53" spans="2:4" ht="75.75" customHeight="1">
      <c r="B53" s="572"/>
      <c r="C53" s="572"/>
      <c r="D53" s="572"/>
    </row>
    <row r="54" spans="2:4" ht="75.75" customHeight="1">
      <c r="B54" s="572"/>
      <c r="C54" s="572"/>
      <c r="D54" s="572"/>
    </row>
    <row r="55" spans="2:4" ht="75.75" customHeight="1">
      <c r="B55" s="572"/>
      <c r="C55" s="572"/>
      <c r="D55" s="572"/>
    </row>
    <row r="56" spans="2:4" ht="75.75" customHeight="1">
      <c r="B56" s="571"/>
      <c r="C56" s="571"/>
      <c r="D56" s="571"/>
    </row>
    <row r="57" spans="2:4" ht="75.75" customHeight="1">
      <c r="B57" s="572"/>
      <c r="C57" s="572"/>
      <c r="D57" s="572"/>
    </row>
    <row r="58" spans="2:4" ht="75.75" customHeight="1">
      <c r="B58" s="572"/>
      <c r="C58" s="572"/>
      <c r="D58" s="572"/>
    </row>
    <row r="59" spans="2:4" ht="75.75" customHeight="1">
      <c r="B59" s="572"/>
      <c r="C59" s="572"/>
      <c r="D59" s="572"/>
    </row>
    <row r="60" spans="2:4" ht="75.75" customHeight="1">
      <c r="B60" s="572"/>
      <c r="C60" s="572"/>
      <c r="D60" s="572"/>
    </row>
    <row r="61" spans="2:4" ht="75.75" customHeight="1">
      <c r="B61" s="572"/>
      <c r="C61" s="572"/>
      <c r="D61" s="572"/>
    </row>
    <row r="62" spans="2:4" ht="75.75" customHeight="1">
      <c r="B62" s="571"/>
      <c r="C62" s="571"/>
      <c r="D62" s="571"/>
    </row>
  </sheetData>
  <mergeCells count="18">
    <mergeCell ref="B56:D56"/>
    <mergeCell ref="B57:D61"/>
    <mergeCell ref="B62:D62"/>
    <mergeCell ref="J2:J3"/>
    <mergeCell ref="A4:J4"/>
    <mergeCell ref="B45:D49"/>
    <mergeCell ref="B50:D50"/>
    <mergeCell ref="B51:D55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2" manualBreakCount="2">
    <brk id="15" max="9" man="1"/>
    <brk id="3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H12"/>
  <sheetViews>
    <sheetView view="pageBreakPreview" zoomScale="80" zoomScaleSheetLayoutView="80" workbookViewId="0">
      <selection activeCell="D7" sqref="D7"/>
    </sheetView>
  </sheetViews>
  <sheetFormatPr defaultRowHeight="15"/>
  <cols>
    <col min="1" max="1" width="5" customWidth="1"/>
    <col min="2" max="2" width="17.5703125" customWidth="1"/>
    <col min="3" max="3" width="29.140625" customWidth="1"/>
    <col min="4" max="4" width="12.28515625" customWidth="1"/>
    <col min="5" max="5" width="14" customWidth="1"/>
    <col min="6" max="6" width="35.85546875" customWidth="1"/>
    <col min="7" max="7" width="22.5703125" customWidth="1"/>
  </cols>
  <sheetData>
    <row r="1" spans="1:8" ht="64.5" customHeight="1">
      <c r="A1" s="574" t="s">
        <v>0</v>
      </c>
      <c r="B1" s="574"/>
      <c r="C1" s="574"/>
      <c r="D1" s="574"/>
      <c r="E1" s="574"/>
      <c r="F1" s="574"/>
      <c r="G1" s="574"/>
    </row>
    <row r="2" spans="1:8" ht="51" customHeight="1">
      <c r="A2" s="178" t="s">
        <v>723</v>
      </c>
      <c r="B2" s="178" t="s">
        <v>726</v>
      </c>
      <c r="C2" s="178" t="s">
        <v>727</v>
      </c>
      <c r="D2" s="192" t="s">
        <v>728</v>
      </c>
      <c r="E2" s="192" t="s">
        <v>729</v>
      </c>
      <c r="F2" s="178" t="s">
        <v>730</v>
      </c>
      <c r="G2" s="178" t="s">
        <v>731</v>
      </c>
    </row>
    <row r="3" spans="1:8" ht="15.75">
      <c r="A3" s="21">
        <v>1</v>
      </c>
      <c r="B3" s="11">
        <v>2</v>
      </c>
      <c r="C3" s="22">
        <v>3</v>
      </c>
      <c r="D3" s="13">
        <v>4</v>
      </c>
      <c r="E3" s="13">
        <v>5</v>
      </c>
      <c r="F3" s="20">
        <v>7</v>
      </c>
      <c r="G3" s="20">
        <v>8</v>
      </c>
    </row>
    <row r="4" spans="1:8" ht="62.25" customHeight="1">
      <c r="A4" s="21">
        <v>1</v>
      </c>
      <c r="B4" s="8" t="s">
        <v>732</v>
      </c>
      <c r="C4" s="24" t="s">
        <v>478</v>
      </c>
      <c r="D4" s="65">
        <v>52.3</v>
      </c>
      <c r="E4" s="65">
        <v>306.39999999999998</v>
      </c>
      <c r="F4" s="17" t="s">
        <v>734</v>
      </c>
      <c r="G4" s="51" t="s">
        <v>475</v>
      </c>
    </row>
    <row r="5" spans="1:8" ht="62.25" customHeight="1">
      <c r="A5" s="21">
        <v>2</v>
      </c>
      <c r="B5" s="8" t="s">
        <v>733</v>
      </c>
      <c r="C5" s="25" t="s">
        <v>477</v>
      </c>
      <c r="D5" s="65">
        <v>32.479999999999997</v>
      </c>
      <c r="E5" s="65">
        <v>23.9</v>
      </c>
      <c r="F5" s="16" t="s">
        <v>735</v>
      </c>
      <c r="G5" s="8" t="s">
        <v>476</v>
      </c>
      <c r="H5" s="265" t="s">
        <v>2</v>
      </c>
    </row>
    <row r="6" spans="1:8" ht="78.75">
      <c r="A6" s="21">
        <v>3</v>
      </c>
      <c r="B6" s="8" t="s">
        <v>733</v>
      </c>
      <c r="C6" s="24" t="s">
        <v>180</v>
      </c>
      <c r="D6" s="71">
        <v>57.1</v>
      </c>
      <c r="E6" s="74"/>
      <c r="F6" s="16" t="s">
        <v>181</v>
      </c>
      <c r="G6" s="8" t="s">
        <v>179</v>
      </c>
    </row>
    <row r="7" spans="1:8" ht="62.25" customHeight="1">
      <c r="A7" s="21">
        <v>4</v>
      </c>
      <c r="B7" s="8" t="s">
        <v>733</v>
      </c>
      <c r="C7" s="24" t="s">
        <v>27</v>
      </c>
      <c r="D7" s="266">
        <v>46.6</v>
      </c>
      <c r="E7" s="266"/>
      <c r="F7" s="17" t="s">
        <v>3</v>
      </c>
      <c r="G7" s="51" t="s">
        <v>6</v>
      </c>
      <c r="H7" s="264"/>
    </row>
    <row r="8" spans="1:8" ht="63">
      <c r="A8" s="21">
        <v>5</v>
      </c>
      <c r="B8" s="8" t="s">
        <v>564</v>
      </c>
      <c r="C8" s="24" t="s">
        <v>4</v>
      </c>
      <c r="D8" s="170">
        <f>87.3+92.6</f>
        <v>179.89999999999998</v>
      </c>
      <c r="E8" s="4"/>
      <c r="F8" s="4" t="s">
        <v>5</v>
      </c>
      <c r="G8" s="169" t="s">
        <v>26</v>
      </c>
    </row>
    <row r="9" spans="1:8" s="28" customFormat="1" ht="15.75">
      <c r="A9" s="187"/>
      <c r="B9" s="187" t="s">
        <v>693</v>
      </c>
      <c r="C9" s="187"/>
      <c r="D9" s="66">
        <f>SUM(D4:D8)</f>
        <v>368.38</v>
      </c>
      <c r="E9" s="66">
        <f>SUM(E4:E8)</f>
        <v>330.29999999999995</v>
      </c>
      <c r="F9" s="187"/>
      <c r="G9" s="187"/>
    </row>
    <row r="11" spans="1:8" ht="15.75">
      <c r="G11" s="264"/>
    </row>
    <row r="12" spans="1:8" ht="15.75">
      <c r="G12" s="264"/>
    </row>
  </sheetData>
  <mergeCells count="1">
    <mergeCell ref="A1:G1"/>
  </mergeCells>
  <phoneticPr fontId="45" type="noConversion"/>
  <pageMargins left="0.25" right="0.25" top="0.75" bottom="0.75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42"/>
  <sheetViews>
    <sheetView topLeftCell="A25" workbookViewId="0">
      <selection activeCell="H29" sqref="H29"/>
    </sheetView>
  </sheetViews>
  <sheetFormatPr defaultRowHeight="12.75"/>
  <cols>
    <col min="1" max="1" width="5" style="78" customWidth="1"/>
    <col min="2" max="2" width="20.140625" style="78" customWidth="1"/>
    <col min="3" max="3" width="13.7109375" style="78" bestFit="1" customWidth="1"/>
    <col min="4" max="4" width="8.7109375" style="78" customWidth="1"/>
    <col min="5" max="5" width="19.28515625" style="78" customWidth="1"/>
    <col min="6" max="6" width="17.5703125" style="78" customWidth="1"/>
    <col min="7" max="7" width="13.42578125" style="78" customWidth="1"/>
    <col min="8" max="8" width="12.85546875" style="78" customWidth="1"/>
    <col min="9" max="9" width="12.42578125" style="78" customWidth="1"/>
    <col min="10" max="10" width="19.140625" style="78" customWidth="1"/>
    <col min="11" max="11" width="9.140625" style="96"/>
    <col min="12" max="16384" width="9.140625" style="78"/>
  </cols>
  <sheetData>
    <row r="1" spans="1:12">
      <c r="A1" s="546" t="s">
        <v>486</v>
      </c>
      <c r="B1" s="546"/>
      <c r="C1" s="546"/>
      <c r="D1" s="546"/>
      <c r="E1" s="546"/>
      <c r="F1" s="546"/>
      <c r="G1" s="546"/>
      <c r="H1" s="546"/>
      <c r="I1" s="546"/>
      <c r="J1" s="546"/>
    </row>
    <row r="2" spans="1:12">
      <c r="A2" s="544" t="s">
        <v>682</v>
      </c>
      <c r="B2" s="544" t="s">
        <v>710</v>
      </c>
      <c r="C2" s="544" t="s">
        <v>707</v>
      </c>
      <c r="D2" s="544" t="s">
        <v>705</v>
      </c>
      <c r="E2" s="544" t="s">
        <v>686</v>
      </c>
      <c r="F2" s="544" t="s">
        <v>687</v>
      </c>
      <c r="G2" s="544" t="s">
        <v>688</v>
      </c>
      <c r="H2" s="544" t="s">
        <v>689</v>
      </c>
      <c r="I2" s="544" t="s">
        <v>690</v>
      </c>
      <c r="J2" s="544" t="s">
        <v>708</v>
      </c>
    </row>
    <row r="3" spans="1:12">
      <c r="A3" s="544"/>
      <c r="B3" s="544"/>
      <c r="C3" s="544"/>
      <c r="D3" s="544"/>
      <c r="E3" s="544"/>
      <c r="F3" s="544"/>
      <c r="G3" s="544"/>
      <c r="H3" s="544"/>
      <c r="I3" s="544"/>
      <c r="J3" s="544"/>
      <c r="L3" s="78" t="s">
        <v>428</v>
      </c>
    </row>
    <row r="4" spans="1:12">
      <c r="A4" s="138">
        <v>1</v>
      </c>
      <c r="B4" s="138">
        <v>2</v>
      </c>
      <c r="C4" s="138">
        <v>3</v>
      </c>
      <c r="D4" s="138">
        <v>4</v>
      </c>
      <c r="E4" s="138">
        <v>5</v>
      </c>
      <c r="F4" s="138">
        <v>6</v>
      </c>
      <c r="G4" s="138">
        <v>7</v>
      </c>
      <c r="H4" s="138">
        <v>8</v>
      </c>
      <c r="I4" s="138">
        <v>9</v>
      </c>
      <c r="J4" s="138">
        <v>10</v>
      </c>
    </row>
    <row r="5" spans="1:12">
      <c r="A5" s="585" t="s">
        <v>692</v>
      </c>
      <c r="B5" s="586"/>
      <c r="C5" s="586"/>
      <c r="D5" s="586"/>
      <c r="E5" s="586"/>
      <c r="F5" s="586"/>
      <c r="G5" s="586"/>
      <c r="H5" s="586"/>
      <c r="I5" s="586"/>
      <c r="J5" s="586"/>
    </row>
    <row r="6" spans="1:12">
      <c r="A6" s="591" t="s">
        <v>697</v>
      </c>
      <c r="B6" s="592"/>
      <c r="C6" s="592"/>
      <c r="D6" s="592"/>
      <c r="E6" s="592"/>
      <c r="F6" s="592"/>
      <c r="G6" s="592"/>
      <c r="H6" s="592"/>
      <c r="I6" s="592"/>
      <c r="J6" s="593"/>
    </row>
    <row r="7" spans="1:12">
      <c r="A7" s="588" t="s">
        <v>237</v>
      </c>
      <c r="B7" s="589"/>
      <c r="C7" s="589"/>
      <c r="D7" s="589"/>
      <c r="E7" s="589"/>
      <c r="F7" s="589"/>
      <c r="G7" s="589"/>
      <c r="H7" s="589"/>
      <c r="I7" s="589"/>
      <c r="J7" s="589"/>
    </row>
    <row r="8" spans="1:12" ht="25.5">
      <c r="A8" s="138">
        <v>12</v>
      </c>
      <c r="B8" s="207" t="s">
        <v>882</v>
      </c>
      <c r="C8" s="80" t="s">
        <v>883</v>
      </c>
      <c r="D8" s="80" t="s">
        <v>506</v>
      </c>
      <c r="E8" s="80" t="s">
        <v>884</v>
      </c>
      <c r="F8" s="208"/>
      <c r="G8" s="209">
        <v>98</v>
      </c>
      <c r="H8" s="209">
        <v>24.499980000000001</v>
      </c>
      <c r="I8" s="210">
        <f>G8-H8</f>
        <v>73.500020000000006</v>
      </c>
      <c r="J8" s="124" t="s">
        <v>744</v>
      </c>
      <c r="L8" s="96"/>
    </row>
    <row r="9" spans="1:12">
      <c r="A9" s="184"/>
      <c r="B9" s="211" t="s">
        <v>693</v>
      </c>
      <c r="C9" s="212"/>
      <c r="D9" s="212"/>
      <c r="E9" s="212"/>
      <c r="F9" s="212"/>
      <c r="G9" s="213">
        <f>SUM(G8:G8)</f>
        <v>98</v>
      </c>
      <c r="H9" s="214">
        <f>SUM(H8:H8)</f>
        <v>24.499980000000001</v>
      </c>
      <c r="I9" s="214">
        <f>SUM(I8:I8)</f>
        <v>73.500020000000006</v>
      </c>
      <c r="J9" s="212"/>
    </row>
    <row r="10" spans="1:12" ht="18" customHeight="1">
      <c r="A10" s="587" t="s">
        <v>696</v>
      </c>
      <c r="B10" s="587"/>
      <c r="C10" s="587"/>
      <c r="D10" s="587"/>
      <c r="E10" s="587"/>
      <c r="F10" s="587"/>
      <c r="G10" s="587"/>
      <c r="H10" s="587"/>
      <c r="I10" s="587"/>
      <c r="J10" s="587"/>
    </row>
    <row r="11" spans="1:12" ht="31.5" customHeight="1">
      <c r="A11" s="138">
        <v>1</v>
      </c>
      <c r="B11" s="178" t="s">
        <v>311</v>
      </c>
      <c r="C11" s="178">
        <v>423</v>
      </c>
      <c r="D11" s="178" t="s">
        <v>774</v>
      </c>
      <c r="E11" s="178" t="s">
        <v>312</v>
      </c>
      <c r="F11" s="178"/>
      <c r="G11" s="182">
        <v>99.891999999999996</v>
      </c>
      <c r="H11" s="182">
        <v>85.198999999999998</v>
      </c>
      <c r="I11" s="181">
        <f>G11-H11</f>
        <v>14.692999999999998</v>
      </c>
      <c r="J11" s="178"/>
    </row>
    <row r="12" spans="1:12" ht="31.5" customHeight="1">
      <c r="A12" s="138">
        <v>2</v>
      </c>
      <c r="B12" s="178" t="s">
        <v>313</v>
      </c>
      <c r="C12" s="178">
        <v>226</v>
      </c>
      <c r="D12" s="178" t="s">
        <v>775</v>
      </c>
      <c r="E12" s="178" t="s">
        <v>314</v>
      </c>
      <c r="F12" s="178"/>
      <c r="G12" s="182">
        <v>54.000340000000001</v>
      </c>
      <c r="H12" s="182">
        <v>50.258000000000003</v>
      </c>
      <c r="I12" s="181">
        <f t="shared" ref="I12:I21" si="0">G12-H12</f>
        <v>3.7423399999999987</v>
      </c>
      <c r="J12" s="178"/>
    </row>
    <row r="13" spans="1:12" ht="31.5" customHeight="1">
      <c r="A13" s="138">
        <v>3</v>
      </c>
      <c r="B13" s="178" t="s">
        <v>315</v>
      </c>
      <c r="C13" s="178">
        <v>276</v>
      </c>
      <c r="D13" s="178" t="s">
        <v>775</v>
      </c>
      <c r="E13" s="178" t="s">
        <v>314</v>
      </c>
      <c r="F13" s="178"/>
      <c r="G13" s="182">
        <v>98.48</v>
      </c>
      <c r="H13" s="182">
        <v>54.761000000000003</v>
      </c>
      <c r="I13" s="181">
        <f t="shared" si="0"/>
        <v>43.719000000000001</v>
      </c>
      <c r="J13" s="178"/>
    </row>
    <row r="14" spans="1:12" ht="31.5" customHeight="1">
      <c r="A14" s="138"/>
      <c r="B14" s="178" t="s">
        <v>316</v>
      </c>
      <c r="C14" s="178">
        <v>279</v>
      </c>
      <c r="D14" s="178" t="s">
        <v>775</v>
      </c>
      <c r="E14" s="178" t="s">
        <v>314</v>
      </c>
      <c r="F14" s="178"/>
      <c r="G14" s="182">
        <v>88.45</v>
      </c>
      <c r="H14" s="182">
        <v>30.972999999999999</v>
      </c>
      <c r="I14" s="181">
        <f t="shared" si="0"/>
        <v>57.477000000000004</v>
      </c>
      <c r="J14" s="178"/>
    </row>
    <row r="15" spans="1:12" ht="31.5" customHeight="1">
      <c r="A15" s="138"/>
      <c r="B15" s="178" t="s">
        <v>317</v>
      </c>
      <c r="C15" s="178">
        <v>814</v>
      </c>
      <c r="D15" s="178" t="s">
        <v>418</v>
      </c>
      <c r="E15" s="178" t="s">
        <v>318</v>
      </c>
      <c r="F15" s="178"/>
      <c r="G15" s="182">
        <v>79.491529999999997</v>
      </c>
      <c r="H15" s="182">
        <v>51.915999999999997</v>
      </c>
      <c r="I15" s="181">
        <f t="shared" si="0"/>
        <v>27.575530000000001</v>
      </c>
      <c r="J15" s="178"/>
    </row>
    <row r="16" spans="1:12" ht="31.5" customHeight="1">
      <c r="A16" s="138"/>
      <c r="B16" s="178" t="s">
        <v>326</v>
      </c>
      <c r="C16" s="178">
        <v>297</v>
      </c>
      <c r="D16" s="178" t="s">
        <v>775</v>
      </c>
      <c r="E16" s="176" t="s">
        <v>314</v>
      </c>
      <c r="F16" s="178"/>
      <c r="G16" s="182">
        <v>59.96</v>
      </c>
      <c r="H16" s="182">
        <v>20.992000000000001</v>
      </c>
      <c r="I16" s="181">
        <f t="shared" si="0"/>
        <v>38.968000000000004</v>
      </c>
      <c r="J16" s="178"/>
    </row>
    <row r="17" spans="1:11" ht="31.5" customHeight="1">
      <c r="A17" s="138"/>
      <c r="B17" s="178" t="s">
        <v>327</v>
      </c>
      <c r="C17" s="178">
        <v>1090</v>
      </c>
      <c r="D17" s="178" t="s">
        <v>771</v>
      </c>
      <c r="E17" s="176" t="s">
        <v>320</v>
      </c>
      <c r="F17" s="178"/>
      <c r="G17" s="182">
        <v>135.072</v>
      </c>
      <c r="H17" s="182">
        <v>15.763999999999999</v>
      </c>
      <c r="I17" s="181">
        <f t="shared" si="0"/>
        <v>119.30800000000001</v>
      </c>
      <c r="J17" s="178"/>
    </row>
    <row r="18" spans="1:11" ht="31.5" customHeight="1">
      <c r="A18" s="138"/>
      <c r="B18" s="178" t="s">
        <v>319</v>
      </c>
      <c r="C18" s="178">
        <v>820</v>
      </c>
      <c r="D18" s="178" t="s">
        <v>418</v>
      </c>
      <c r="E18" s="178" t="s">
        <v>318</v>
      </c>
      <c r="F18" s="178"/>
      <c r="G18" s="182">
        <v>333.75932</v>
      </c>
      <c r="H18" s="182">
        <v>209.22389999999999</v>
      </c>
      <c r="I18" s="181">
        <f t="shared" si="0"/>
        <v>124.53542000000002</v>
      </c>
      <c r="J18" s="178"/>
    </row>
    <row r="19" spans="1:11" ht="31.5" customHeight="1">
      <c r="A19" s="138"/>
      <c r="B19" s="178" t="s">
        <v>323</v>
      </c>
      <c r="C19" s="178">
        <v>432</v>
      </c>
      <c r="D19" s="178" t="s">
        <v>775</v>
      </c>
      <c r="E19" s="178" t="s">
        <v>314</v>
      </c>
      <c r="F19" s="178"/>
      <c r="G19" s="182">
        <v>1663.1320800000001</v>
      </c>
      <c r="H19" s="182">
        <v>1086.83735</v>
      </c>
      <c r="I19" s="181">
        <f t="shared" si="0"/>
        <v>576.29473000000007</v>
      </c>
      <c r="J19" s="178"/>
    </row>
    <row r="20" spans="1:11" ht="31.5" customHeight="1">
      <c r="A20" s="138"/>
      <c r="B20" s="178" t="s">
        <v>321</v>
      </c>
      <c r="C20" s="178">
        <v>432</v>
      </c>
      <c r="D20" s="178" t="s">
        <v>408</v>
      </c>
      <c r="E20" s="178" t="s">
        <v>322</v>
      </c>
      <c r="F20" s="178"/>
      <c r="G20" s="182">
        <v>1212.55592</v>
      </c>
      <c r="H20" s="182">
        <v>523.76612</v>
      </c>
      <c r="I20" s="181">
        <f t="shared" si="0"/>
        <v>688.78980000000001</v>
      </c>
      <c r="J20" s="178"/>
    </row>
    <row r="21" spans="1:11" ht="31.5" customHeight="1">
      <c r="A21" s="138"/>
      <c r="B21" s="178" t="s">
        <v>324</v>
      </c>
      <c r="C21" s="178">
        <v>1437</v>
      </c>
      <c r="D21" s="178" t="s">
        <v>772</v>
      </c>
      <c r="E21" s="178" t="s">
        <v>325</v>
      </c>
      <c r="F21" s="178"/>
      <c r="G21" s="182">
        <v>68</v>
      </c>
      <c r="H21" s="182">
        <v>3.3969999999999998</v>
      </c>
      <c r="I21" s="181">
        <f t="shared" si="0"/>
        <v>64.602999999999994</v>
      </c>
      <c r="J21" s="178"/>
    </row>
    <row r="22" spans="1:11" ht="14.25" customHeight="1">
      <c r="A22" s="138"/>
      <c r="B22" s="83" t="s">
        <v>693</v>
      </c>
      <c r="C22" s="124"/>
      <c r="D22" s="124"/>
      <c r="E22" s="124"/>
      <c r="F22" s="124"/>
      <c r="G22" s="258">
        <f>SUM(G11:G21)</f>
        <v>3892.7931900000003</v>
      </c>
      <c r="H22" s="260">
        <f>SUM(H11:H21)</f>
        <v>2133.0873700000002</v>
      </c>
      <c r="I22" s="260">
        <f>SUM(I11:I21)</f>
        <v>1759.7058200000001</v>
      </c>
      <c r="J22" s="124"/>
      <c r="K22" s="96" t="s">
        <v>328</v>
      </c>
    </row>
    <row r="23" spans="1:11" ht="17.25" customHeight="1">
      <c r="A23" s="587" t="s">
        <v>698</v>
      </c>
      <c r="B23" s="594"/>
      <c r="C23" s="594"/>
      <c r="D23" s="594"/>
      <c r="E23" s="594"/>
      <c r="F23" s="594"/>
      <c r="G23" s="594"/>
      <c r="H23" s="594"/>
      <c r="I23" s="594"/>
      <c r="J23" s="594"/>
    </row>
    <row r="24" spans="1:11">
      <c r="A24" s="577" t="s">
        <v>237</v>
      </c>
      <c r="B24" s="578"/>
      <c r="C24" s="578"/>
      <c r="D24" s="578"/>
      <c r="E24" s="578"/>
      <c r="F24" s="578"/>
      <c r="G24" s="578"/>
      <c r="H24" s="578"/>
      <c r="I24" s="578"/>
      <c r="J24" s="578"/>
    </row>
    <row r="25" spans="1:11" s="96" customFormat="1" ht="34.5" customHeight="1">
      <c r="A25" s="216">
        <v>1</v>
      </c>
      <c r="B25" s="217" t="s">
        <v>508</v>
      </c>
      <c r="C25" s="184">
        <v>2101360003</v>
      </c>
      <c r="D25" s="184" t="s">
        <v>506</v>
      </c>
      <c r="E25" s="218" t="s">
        <v>509</v>
      </c>
      <c r="F25" s="218"/>
      <c r="G25" s="219">
        <v>99.9</v>
      </c>
      <c r="H25" s="219">
        <v>3.6</v>
      </c>
      <c r="I25" s="220">
        <f t="shared" ref="I25:I32" si="1">G25-H25</f>
        <v>96.300000000000011</v>
      </c>
      <c r="J25" s="124" t="s">
        <v>744</v>
      </c>
    </row>
    <row r="26" spans="1:11" s="96" customFormat="1" ht="34.5" customHeight="1">
      <c r="A26" s="216">
        <v>2</v>
      </c>
      <c r="B26" s="207" t="s">
        <v>430</v>
      </c>
      <c r="C26" s="80">
        <v>4101340069</v>
      </c>
      <c r="D26" s="80" t="s">
        <v>774</v>
      </c>
      <c r="E26" s="80" t="s">
        <v>412</v>
      </c>
      <c r="F26" s="80" t="s">
        <v>429</v>
      </c>
      <c r="G26" s="209">
        <v>74.7</v>
      </c>
      <c r="H26" s="210">
        <v>74.7</v>
      </c>
      <c r="I26" s="221">
        <f>G26-H26</f>
        <v>0</v>
      </c>
      <c r="J26" s="124" t="s">
        <v>744</v>
      </c>
    </row>
    <row r="27" spans="1:11" s="96" customFormat="1" ht="34.5" customHeight="1">
      <c r="A27" s="216">
        <v>3</v>
      </c>
      <c r="B27" s="222" t="s">
        <v>510</v>
      </c>
      <c r="C27" s="184">
        <v>5101360002</v>
      </c>
      <c r="D27" s="184" t="s">
        <v>506</v>
      </c>
      <c r="E27" s="218" t="s">
        <v>511</v>
      </c>
      <c r="F27" s="218"/>
      <c r="G27" s="219">
        <v>53.8</v>
      </c>
      <c r="H27" s="219">
        <v>1.8</v>
      </c>
      <c r="I27" s="220">
        <f t="shared" si="1"/>
        <v>52</v>
      </c>
      <c r="J27" s="124" t="s">
        <v>744</v>
      </c>
    </row>
    <row r="28" spans="1:11" s="96" customFormat="1" ht="34.5" customHeight="1">
      <c r="A28" s="216">
        <v>4</v>
      </c>
      <c r="B28" s="217" t="s">
        <v>512</v>
      </c>
      <c r="C28" s="184">
        <v>4101360085</v>
      </c>
      <c r="D28" s="184" t="s">
        <v>506</v>
      </c>
      <c r="E28" s="218" t="s">
        <v>513</v>
      </c>
      <c r="F28" s="218"/>
      <c r="G28" s="219">
        <v>60</v>
      </c>
      <c r="H28" s="219">
        <v>11</v>
      </c>
      <c r="I28" s="220">
        <f t="shared" si="1"/>
        <v>49</v>
      </c>
      <c r="J28" s="124" t="s">
        <v>744</v>
      </c>
    </row>
    <row r="29" spans="1:11" s="96" customFormat="1" ht="34.5" customHeight="1">
      <c r="A29" s="216">
        <v>5</v>
      </c>
      <c r="B29" s="222" t="s">
        <v>510</v>
      </c>
      <c r="C29" s="218">
        <v>5101360001</v>
      </c>
      <c r="D29" s="184" t="s">
        <v>506</v>
      </c>
      <c r="E29" s="218" t="s">
        <v>511</v>
      </c>
      <c r="F29" s="218"/>
      <c r="G29" s="219">
        <v>53.8</v>
      </c>
      <c r="H29" s="219">
        <v>1.8</v>
      </c>
      <c r="I29" s="220">
        <f t="shared" si="1"/>
        <v>52</v>
      </c>
      <c r="J29" s="124" t="s">
        <v>744</v>
      </c>
    </row>
    <row r="30" spans="1:11" s="96" customFormat="1" ht="34.5" customHeight="1">
      <c r="A30" s="216">
        <v>6</v>
      </c>
      <c r="B30" s="222" t="s">
        <v>514</v>
      </c>
      <c r="C30" s="218">
        <v>5101360001</v>
      </c>
      <c r="D30" s="184" t="s">
        <v>506</v>
      </c>
      <c r="E30" s="218" t="s">
        <v>515</v>
      </c>
      <c r="F30" s="218"/>
      <c r="G30" s="219">
        <v>113.4</v>
      </c>
      <c r="H30" s="219">
        <v>7.6</v>
      </c>
      <c r="I30" s="220">
        <f t="shared" si="1"/>
        <v>105.80000000000001</v>
      </c>
      <c r="J30" s="124" t="s">
        <v>744</v>
      </c>
    </row>
    <row r="31" spans="1:11" s="96" customFormat="1" ht="34.5" customHeight="1">
      <c r="A31" s="216">
        <v>7</v>
      </c>
      <c r="B31" s="222" t="s">
        <v>514</v>
      </c>
      <c r="C31" s="218">
        <v>5101360007</v>
      </c>
      <c r="D31" s="184" t="s">
        <v>506</v>
      </c>
      <c r="E31" s="218" t="s">
        <v>515</v>
      </c>
      <c r="F31" s="218"/>
      <c r="G31" s="219">
        <v>113.4</v>
      </c>
      <c r="H31" s="219">
        <v>7.6</v>
      </c>
      <c r="I31" s="220">
        <f>G31-H31</f>
        <v>105.80000000000001</v>
      </c>
      <c r="J31" s="124" t="s">
        <v>744</v>
      </c>
    </row>
    <row r="32" spans="1:11" s="96" customFormat="1" ht="34.5" customHeight="1">
      <c r="A32" s="216">
        <v>8</v>
      </c>
      <c r="B32" s="217" t="s">
        <v>516</v>
      </c>
      <c r="C32" s="184">
        <v>5101360002</v>
      </c>
      <c r="D32" s="184" t="s">
        <v>506</v>
      </c>
      <c r="E32" s="218" t="s">
        <v>515</v>
      </c>
      <c r="F32" s="218"/>
      <c r="G32" s="219">
        <v>69.5</v>
      </c>
      <c r="H32" s="219">
        <v>4.5999999999999996</v>
      </c>
      <c r="I32" s="220">
        <f t="shared" si="1"/>
        <v>64.900000000000006</v>
      </c>
      <c r="J32" s="124" t="s">
        <v>744</v>
      </c>
    </row>
    <row r="33" spans="1:14" s="96" customFormat="1" ht="34.5" customHeight="1">
      <c r="A33" s="216">
        <v>9</v>
      </c>
      <c r="B33" s="217" t="s">
        <v>516</v>
      </c>
      <c r="C33" s="184">
        <v>5101360007</v>
      </c>
      <c r="D33" s="184" t="s">
        <v>772</v>
      </c>
      <c r="E33" s="218" t="s">
        <v>515</v>
      </c>
      <c r="F33" s="218"/>
      <c r="G33" s="219">
        <v>69.5</v>
      </c>
      <c r="H33" s="219">
        <v>4.5999999999999996</v>
      </c>
      <c r="I33" s="220">
        <f>G33-H33</f>
        <v>64.900000000000006</v>
      </c>
      <c r="J33" s="124" t="s">
        <v>744</v>
      </c>
    </row>
    <row r="34" spans="1:14" s="96" customFormat="1" ht="34.5" customHeight="1">
      <c r="A34" s="216">
        <v>10</v>
      </c>
      <c r="B34" s="217" t="s">
        <v>522</v>
      </c>
      <c r="C34" s="218"/>
      <c r="D34" s="218"/>
      <c r="E34" s="218"/>
      <c r="F34" s="218"/>
      <c r="G34" s="219">
        <v>63</v>
      </c>
      <c r="H34" s="219">
        <v>63</v>
      </c>
      <c r="I34" s="220">
        <f>G34-H34</f>
        <v>0</v>
      </c>
      <c r="J34" s="124" t="s">
        <v>744</v>
      </c>
    </row>
    <row r="35" spans="1:14" s="96" customFormat="1">
      <c r="A35" s="223"/>
      <c r="B35" s="223" t="s">
        <v>693</v>
      </c>
      <c r="C35" s="223"/>
      <c r="D35" s="223"/>
      <c r="E35" s="223"/>
      <c r="F35" s="223"/>
      <c r="G35" s="259">
        <f>SUM(G25:G34)</f>
        <v>771</v>
      </c>
      <c r="H35" s="224">
        <f>SUM(H25:H34)</f>
        <v>180.29999999999995</v>
      </c>
      <c r="I35" s="224">
        <f>SUM(I25:I34)</f>
        <v>590.70000000000005</v>
      </c>
      <c r="J35" s="223"/>
      <c r="K35" s="96" t="s">
        <v>310</v>
      </c>
    </row>
    <row r="36" spans="1:14" s="96" customFormat="1">
      <c r="A36" s="225"/>
      <c r="B36" s="226"/>
      <c r="C36" s="226"/>
      <c r="D36" s="226"/>
      <c r="E36" s="226"/>
      <c r="F36" s="226"/>
      <c r="G36" s="227"/>
      <c r="H36" s="227"/>
      <c r="I36" s="227"/>
      <c r="J36" s="226"/>
    </row>
    <row r="37" spans="1:14">
      <c r="A37" s="595" t="s">
        <v>699</v>
      </c>
      <c r="B37" s="596"/>
      <c r="C37" s="596"/>
      <c r="D37" s="596"/>
      <c r="E37" s="596"/>
      <c r="F37" s="596"/>
      <c r="G37" s="596"/>
      <c r="H37" s="596"/>
      <c r="I37" s="596"/>
      <c r="J37" s="596"/>
    </row>
    <row r="38" spans="1:14" ht="17.25" customHeight="1">
      <c r="A38" s="597" t="s">
        <v>199</v>
      </c>
      <c r="B38" s="593"/>
      <c r="C38" s="593"/>
      <c r="D38" s="593"/>
      <c r="E38" s="593"/>
      <c r="F38" s="593"/>
      <c r="G38" s="593"/>
      <c r="H38" s="593"/>
      <c r="I38" s="593"/>
      <c r="J38" s="593"/>
      <c r="K38" s="230"/>
      <c r="L38" s="144"/>
      <c r="M38" s="144"/>
      <c r="N38" s="144"/>
    </row>
    <row r="39" spans="1:14" ht="25.5">
      <c r="A39" s="124">
        <v>1</v>
      </c>
      <c r="B39" s="138" t="s">
        <v>205</v>
      </c>
      <c r="C39" s="124">
        <v>87460001</v>
      </c>
      <c r="D39" s="124"/>
      <c r="E39" s="124"/>
      <c r="F39" s="124"/>
      <c r="G39" s="221">
        <v>391.85315000000003</v>
      </c>
      <c r="H39" s="221">
        <f t="shared" ref="H39:H84" si="2">G39</f>
        <v>391.85315000000003</v>
      </c>
      <c r="I39" s="221">
        <f>G39-H39</f>
        <v>0</v>
      </c>
      <c r="J39" s="124" t="s">
        <v>744</v>
      </c>
      <c r="K39" s="231"/>
      <c r="L39" s="144"/>
      <c r="M39" s="144"/>
      <c r="N39" s="144"/>
    </row>
    <row r="40" spans="1:14" ht="25.5">
      <c r="A40" s="124">
        <v>2</v>
      </c>
      <c r="B40" s="138" t="s">
        <v>205</v>
      </c>
      <c r="C40" s="124">
        <v>87460002</v>
      </c>
      <c r="D40" s="124"/>
      <c r="E40" s="124"/>
      <c r="F40" s="124"/>
      <c r="G40" s="221">
        <v>391.85315000000003</v>
      </c>
      <c r="H40" s="221">
        <f t="shared" si="2"/>
        <v>391.85315000000003</v>
      </c>
      <c r="I40" s="221">
        <f>G40-H40</f>
        <v>0</v>
      </c>
      <c r="J40" s="124" t="s">
        <v>744</v>
      </c>
      <c r="K40" s="231"/>
      <c r="L40" s="144"/>
      <c r="M40" s="144"/>
      <c r="N40" s="144"/>
    </row>
    <row r="41" spans="1:14" ht="25.5">
      <c r="A41" s="124">
        <v>3</v>
      </c>
      <c r="B41" s="138" t="s">
        <v>206</v>
      </c>
      <c r="C41" s="124">
        <v>87460015</v>
      </c>
      <c r="D41" s="124"/>
      <c r="E41" s="124"/>
      <c r="F41" s="124"/>
      <c r="G41" s="221">
        <v>407.03525000000002</v>
      </c>
      <c r="H41" s="221">
        <f t="shared" si="2"/>
        <v>407.03525000000002</v>
      </c>
      <c r="I41" s="221">
        <f t="shared" ref="I41:I98" si="3">G41-H41</f>
        <v>0</v>
      </c>
      <c r="J41" s="124" t="s">
        <v>744</v>
      </c>
      <c r="K41" s="231"/>
      <c r="L41" s="144"/>
      <c r="M41" s="144"/>
      <c r="N41" s="144"/>
    </row>
    <row r="42" spans="1:14" ht="30.75" customHeight="1">
      <c r="A42" s="124">
        <v>4</v>
      </c>
      <c r="B42" s="124" t="s">
        <v>207</v>
      </c>
      <c r="C42" s="124">
        <v>87460026</v>
      </c>
      <c r="D42" s="124"/>
      <c r="E42" s="124"/>
      <c r="F42" s="124"/>
      <c r="G42" s="221">
        <v>53.383400000000002</v>
      </c>
      <c r="H42" s="221">
        <f t="shared" si="2"/>
        <v>53.383400000000002</v>
      </c>
      <c r="I42" s="221">
        <f t="shared" si="3"/>
        <v>0</v>
      </c>
      <c r="J42" s="124" t="s">
        <v>744</v>
      </c>
      <c r="K42" s="231"/>
      <c r="L42" s="144"/>
      <c r="M42" s="144"/>
      <c r="N42" s="144"/>
    </row>
    <row r="43" spans="1:14" ht="27.75" customHeight="1">
      <c r="A43" s="124">
        <v>5</v>
      </c>
      <c r="B43" s="124" t="s">
        <v>210</v>
      </c>
      <c r="C43" s="124">
        <v>87460056</v>
      </c>
      <c r="D43" s="124"/>
      <c r="E43" s="124"/>
      <c r="F43" s="124"/>
      <c r="G43" s="221">
        <v>459</v>
      </c>
      <c r="H43" s="221">
        <f t="shared" si="2"/>
        <v>459</v>
      </c>
      <c r="I43" s="221">
        <f t="shared" si="3"/>
        <v>0</v>
      </c>
      <c r="J43" s="124" t="s">
        <v>744</v>
      </c>
      <c r="K43" s="231"/>
      <c r="L43" s="144"/>
      <c r="M43" s="144"/>
      <c r="N43" s="144"/>
    </row>
    <row r="44" spans="1:14" ht="27.75" customHeight="1">
      <c r="A44" s="124">
        <v>6</v>
      </c>
      <c r="B44" s="124" t="s">
        <v>211</v>
      </c>
      <c r="C44" s="124">
        <v>87460110</v>
      </c>
      <c r="D44" s="124"/>
      <c r="E44" s="124"/>
      <c r="F44" s="124"/>
      <c r="G44" s="221">
        <v>273.58474999999999</v>
      </c>
      <c r="H44" s="221">
        <f t="shared" si="2"/>
        <v>273.58474999999999</v>
      </c>
      <c r="I44" s="221">
        <f t="shared" si="3"/>
        <v>0</v>
      </c>
      <c r="J44" s="124" t="s">
        <v>744</v>
      </c>
      <c r="K44" s="231"/>
      <c r="L44" s="144"/>
      <c r="M44" s="144"/>
      <c r="N44" s="144"/>
    </row>
    <row r="45" spans="1:14" ht="27.75" customHeight="1">
      <c r="A45" s="124">
        <v>7</v>
      </c>
      <c r="B45" s="124" t="s">
        <v>211</v>
      </c>
      <c r="C45" s="124">
        <v>87460111</v>
      </c>
      <c r="D45" s="124"/>
      <c r="E45" s="124"/>
      <c r="F45" s="124"/>
      <c r="G45" s="221">
        <v>273.58474999999999</v>
      </c>
      <c r="H45" s="221">
        <f t="shared" si="2"/>
        <v>273.58474999999999</v>
      </c>
      <c r="I45" s="221">
        <f t="shared" si="3"/>
        <v>0</v>
      </c>
      <c r="J45" s="124" t="s">
        <v>744</v>
      </c>
      <c r="K45" s="231"/>
      <c r="L45" s="144"/>
      <c r="M45" s="144"/>
      <c r="N45" s="144"/>
    </row>
    <row r="46" spans="1:14" ht="25.5">
      <c r="A46" s="124">
        <v>8</v>
      </c>
      <c r="B46" s="138" t="s">
        <v>212</v>
      </c>
      <c r="C46" s="124">
        <v>87460112</v>
      </c>
      <c r="D46" s="124"/>
      <c r="E46" s="124"/>
      <c r="F46" s="124"/>
      <c r="G46" s="221">
        <v>246.00649999999999</v>
      </c>
      <c r="H46" s="221">
        <f t="shared" si="2"/>
        <v>246.00649999999999</v>
      </c>
      <c r="I46" s="221">
        <f t="shared" si="3"/>
        <v>0</v>
      </c>
      <c r="J46" s="124" t="s">
        <v>744</v>
      </c>
      <c r="K46" s="231"/>
      <c r="L46" s="144"/>
      <c r="M46" s="144"/>
      <c r="N46" s="144"/>
    </row>
    <row r="47" spans="1:14" ht="24" customHeight="1">
      <c r="A47" s="124">
        <v>9</v>
      </c>
      <c r="B47" s="138" t="s">
        <v>213</v>
      </c>
      <c r="C47" s="124">
        <v>87460113</v>
      </c>
      <c r="D47" s="124"/>
      <c r="E47" s="124"/>
      <c r="F47" s="124"/>
      <c r="G47" s="221">
        <v>233.05119999999999</v>
      </c>
      <c r="H47" s="221">
        <f t="shared" si="2"/>
        <v>233.05119999999999</v>
      </c>
      <c r="I47" s="221">
        <f t="shared" si="3"/>
        <v>0</v>
      </c>
      <c r="J47" s="124" t="s">
        <v>744</v>
      </c>
      <c r="K47" s="231"/>
      <c r="L47" s="144"/>
      <c r="M47" s="144"/>
      <c r="N47" s="144"/>
    </row>
    <row r="48" spans="1:14" ht="24" customHeight="1">
      <c r="A48" s="124">
        <v>10</v>
      </c>
      <c r="B48" s="138" t="s">
        <v>214</v>
      </c>
      <c r="C48" s="124">
        <v>87460114</v>
      </c>
      <c r="D48" s="124"/>
      <c r="E48" s="124"/>
      <c r="F48" s="124"/>
      <c r="G48" s="221">
        <v>177.6678</v>
      </c>
      <c r="H48" s="221">
        <f t="shared" si="2"/>
        <v>177.6678</v>
      </c>
      <c r="I48" s="221">
        <f t="shared" si="3"/>
        <v>0</v>
      </c>
      <c r="J48" s="124" t="s">
        <v>744</v>
      </c>
      <c r="K48" s="231"/>
      <c r="L48" s="144"/>
      <c r="M48" s="144"/>
      <c r="N48" s="144"/>
    </row>
    <row r="49" spans="1:14" ht="24" customHeight="1">
      <c r="A49" s="124">
        <v>11</v>
      </c>
      <c r="B49" s="138" t="s">
        <v>215</v>
      </c>
      <c r="C49" s="124">
        <v>87460115</v>
      </c>
      <c r="D49" s="124"/>
      <c r="E49" s="124"/>
      <c r="F49" s="124"/>
      <c r="G49" s="221">
        <v>122.738</v>
      </c>
      <c r="H49" s="221">
        <f t="shared" si="2"/>
        <v>122.738</v>
      </c>
      <c r="I49" s="221">
        <f t="shared" si="3"/>
        <v>0</v>
      </c>
      <c r="J49" s="124" t="s">
        <v>744</v>
      </c>
      <c r="K49" s="231"/>
      <c r="L49" s="144"/>
      <c r="M49" s="144"/>
      <c r="N49" s="144"/>
    </row>
    <row r="50" spans="1:14" ht="25.5">
      <c r="A50" s="124">
        <v>12</v>
      </c>
      <c r="B50" s="138" t="s">
        <v>208</v>
      </c>
      <c r="C50" s="124">
        <v>8746040</v>
      </c>
      <c r="D50" s="124"/>
      <c r="E50" s="124"/>
      <c r="F50" s="124"/>
      <c r="G50" s="221">
        <v>510.38679999999999</v>
      </c>
      <c r="H50" s="221">
        <f t="shared" si="2"/>
        <v>510.38679999999999</v>
      </c>
      <c r="I50" s="221">
        <f>G50-H50</f>
        <v>0</v>
      </c>
      <c r="J50" s="124" t="s">
        <v>744</v>
      </c>
      <c r="K50" s="231"/>
      <c r="L50" s="144"/>
      <c r="M50" s="144"/>
      <c r="N50" s="144"/>
    </row>
    <row r="51" spans="1:14" ht="25.5">
      <c r="A51" s="124">
        <v>13</v>
      </c>
      <c r="B51" s="138" t="s">
        <v>209</v>
      </c>
      <c r="C51" s="124">
        <v>87460314</v>
      </c>
      <c r="D51" s="124"/>
      <c r="E51" s="124"/>
      <c r="F51" s="124"/>
      <c r="G51" s="221">
        <v>59.838700000000003</v>
      </c>
      <c r="H51" s="221">
        <f t="shared" si="2"/>
        <v>59.838700000000003</v>
      </c>
      <c r="I51" s="221">
        <f>G51-H51</f>
        <v>0</v>
      </c>
      <c r="J51" s="124" t="s">
        <v>744</v>
      </c>
      <c r="K51" s="231"/>
      <c r="L51" s="144"/>
      <c r="M51" s="144"/>
      <c r="N51" s="144"/>
    </row>
    <row r="52" spans="1:14" ht="38.25">
      <c r="A52" s="124">
        <v>14</v>
      </c>
      <c r="B52" s="138" t="s">
        <v>216</v>
      </c>
      <c r="C52" s="124">
        <v>87460116</v>
      </c>
      <c r="D52" s="124"/>
      <c r="E52" s="124"/>
      <c r="F52" s="124"/>
      <c r="G52" s="221">
        <v>143.64859999999999</v>
      </c>
      <c r="H52" s="221">
        <f t="shared" si="2"/>
        <v>143.64859999999999</v>
      </c>
      <c r="I52" s="221">
        <f t="shared" si="3"/>
        <v>0</v>
      </c>
      <c r="J52" s="124" t="s">
        <v>744</v>
      </c>
      <c r="K52" s="231"/>
      <c r="L52" s="144"/>
      <c r="M52" s="144"/>
      <c r="N52" s="144"/>
    </row>
    <row r="53" spans="1:14" ht="38.25">
      <c r="A53" s="124">
        <v>15</v>
      </c>
      <c r="B53" s="138" t="s">
        <v>217</v>
      </c>
      <c r="C53" s="124">
        <v>87460117</v>
      </c>
      <c r="D53" s="124"/>
      <c r="E53" s="124"/>
      <c r="F53" s="124"/>
      <c r="G53" s="221">
        <v>156.9074</v>
      </c>
      <c r="H53" s="221">
        <f t="shared" si="2"/>
        <v>156.9074</v>
      </c>
      <c r="I53" s="221">
        <f t="shared" si="3"/>
        <v>0</v>
      </c>
      <c r="J53" s="124" t="s">
        <v>744</v>
      </c>
      <c r="K53" s="231"/>
      <c r="L53" s="144"/>
      <c r="M53" s="144"/>
      <c r="N53" s="144"/>
    </row>
    <row r="54" spans="1:14" ht="38.25">
      <c r="A54" s="124">
        <v>16</v>
      </c>
      <c r="B54" s="138" t="s">
        <v>218</v>
      </c>
      <c r="C54" s="124">
        <v>87460118</v>
      </c>
      <c r="D54" s="124"/>
      <c r="E54" s="124"/>
      <c r="F54" s="124"/>
      <c r="G54" s="221">
        <v>174.40899999999999</v>
      </c>
      <c r="H54" s="221">
        <f t="shared" si="2"/>
        <v>174.40899999999999</v>
      </c>
      <c r="I54" s="221">
        <f t="shared" si="3"/>
        <v>0</v>
      </c>
      <c r="J54" s="124" t="s">
        <v>744</v>
      </c>
      <c r="K54" s="231"/>
      <c r="L54" s="144"/>
      <c r="M54" s="144"/>
      <c r="N54" s="144"/>
    </row>
    <row r="55" spans="1:14" ht="51">
      <c r="A55" s="124">
        <v>17</v>
      </c>
      <c r="B55" s="138" t="s">
        <v>219</v>
      </c>
      <c r="C55" s="124">
        <v>87460119</v>
      </c>
      <c r="D55" s="124"/>
      <c r="E55" s="124"/>
      <c r="F55" s="124"/>
      <c r="G55" s="221">
        <v>174.40899999999999</v>
      </c>
      <c r="H55" s="221">
        <f t="shared" si="2"/>
        <v>174.40899999999999</v>
      </c>
      <c r="I55" s="221">
        <f t="shared" si="3"/>
        <v>0</v>
      </c>
      <c r="J55" s="124" t="s">
        <v>744</v>
      </c>
      <c r="K55" s="231"/>
      <c r="L55" s="144"/>
      <c r="M55" s="144"/>
      <c r="N55" s="144"/>
    </row>
    <row r="56" spans="1:14" ht="36.75" customHeight="1">
      <c r="A56" s="124">
        <v>18</v>
      </c>
      <c r="B56" s="138" t="s">
        <v>220</v>
      </c>
      <c r="C56" s="124">
        <v>87460120</v>
      </c>
      <c r="D56" s="124"/>
      <c r="E56" s="124"/>
      <c r="F56" s="124"/>
      <c r="G56" s="221">
        <v>156.9074</v>
      </c>
      <c r="H56" s="221">
        <f t="shared" si="2"/>
        <v>156.9074</v>
      </c>
      <c r="I56" s="221">
        <f t="shared" si="3"/>
        <v>0</v>
      </c>
      <c r="J56" s="124" t="s">
        <v>744</v>
      </c>
      <c r="K56" s="231"/>
      <c r="L56" s="144"/>
      <c r="M56" s="144"/>
      <c r="N56" s="144"/>
    </row>
    <row r="57" spans="1:14" ht="25.5">
      <c r="A57" s="124">
        <v>19</v>
      </c>
      <c r="B57" s="138" t="s">
        <v>221</v>
      </c>
      <c r="C57" s="124">
        <v>87460121</v>
      </c>
      <c r="D57" s="124"/>
      <c r="E57" s="124"/>
      <c r="F57" s="124"/>
      <c r="G57" s="221">
        <v>156.9074</v>
      </c>
      <c r="H57" s="221">
        <f t="shared" si="2"/>
        <v>156.9074</v>
      </c>
      <c r="I57" s="221">
        <f t="shared" si="3"/>
        <v>0</v>
      </c>
      <c r="J57" s="124" t="s">
        <v>744</v>
      </c>
      <c r="K57" s="231"/>
      <c r="L57" s="144"/>
      <c r="M57" s="144"/>
      <c r="N57" s="144"/>
    </row>
    <row r="58" spans="1:14" ht="38.25">
      <c r="A58" s="124">
        <v>20</v>
      </c>
      <c r="B58" s="138" t="s">
        <v>222</v>
      </c>
      <c r="C58" s="124">
        <v>87460122</v>
      </c>
      <c r="D58" s="124"/>
      <c r="E58" s="124"/>
      <c r="F58" s="124"/>
      <c r="G58" s="221">
        <v>156.9074</v>
      </c>
      <c r="H58" s="221">
        <f t="shared" si="2"/>
        <v>156.9074</v>
      </c>
      <c r="I58" s="221">
        <f t="shared" si="3"/>
        <v>0</v>
      </c>
      <c r="J58" s="124" t="s">
        <v>744</v>
      </c>
      <c r="K58" s="231"/>
      <c r="L58" s="144"/>
      <c r="M58" s="144"/>
      <c r="N58" s="144"/>
    </row>
    <row r="59" spans="1:14" ht="25.5">
      <c r="A59" s="124">
        <v>21</v>
      </c>
      <c r="B59" s="138" t="s">
        <v>223</v>
      </c>
      <c r="C59" s="124">
        <v>87460123</v>
      </c>
      <c r="D59" s="124"/>
      <c r="E59" s="124"/>
      <c r="F59" s="124"/>
      <c r="G59" s="221">
        <v>174.40899999999999</v>
      </c>
      <c r="H59" s="221">
        <f t="shared" si="2"/>
        <v>174.40899999999999</v>
      </c>
      <c r="I59" s="221">
        <f t="shared" si="3"/>
        <v>0</v>
      </c>
      <c r="J59" s="124" t="s">
        <v>744</v>
      </c>
      <c r="K59" s="231"/>
      <c r="L59" s="144"/>
      <c r="M59" s="144"/>
      <c r="N59" s="144"/>
    </row>
    <row r="60" spans="1:14" ht="25.5">
      <c r="A60" s="124">
        <v>22</v>
      </c>
      <c r="B60" s="138" t="s">
        <v>224</v>
      </c>
      <c r="C60" s="124">
        <v>87460124</v>
      </c>
      <c r="D60" s="124"/>
      <c r="E60" s="124"/>
      <c r="F60" s="124"/>
      <c r="G60" s="221">
        <v>174.40899999999999</v>
      </c>
      <c r="H60" s="221">
        <f t="shared" si="2"/>
        <v>174.40899999999999</v>
      </c>
      <c r="I60" s="221">
        <f t="shared" si="3"/>
        <v>0</v>
      </c>
      <c r="J60" s="124" t="s">
        <v>744</v>
      </c>
      <c r="K60" s="231"/>
      <c r="L60" s="144"/>
      <c r="M60" s="144"/>
      <c r="N60" s="144"/>
    </row>
    <row r="61" spans="1:14" ht="51">
      <c r="A61" s="124">
        <v>23</v>
      </c>
      <c r="B61" s="138" t="s">
        <v>225</v>
      </c>
      <c r="C61" s="124">
        <v>87460125</v>
      </c>
      <c r="D61" s="124"/>
      <c r="E61" s="124"/>
      <c r="F61" s="124"/>
      <c r="G61" s="221">
        <v>174.40899999999999</v>
      </c>
      <c r="H61" s="221">
        <f t="shared" si="2"/>
        <v>174.40899999999999</v>
      </c>
      <c r="I61" s="221">
        <f t="shared" si="3"/>
        <v>0</v>
      </c>
      <c r="J61" s="124" t="s">
        <v>744</v>
      </c>
      <c r="K61" s="231"/>
      <c r="L61" s="144"/>
      <c r="M61" s="144"/>
      <c r="N61" s="144"/>
    </row>
    <row r="62" spans="1:14" ht="38.25">
      <c r="A62" s="124">
        <v>24</v>
      </c>
      <c r="B62" s="138" t="s">
        <v>226</v>
      </c>
      <c r="C62" s="124">
        <v>87460126</v>
      </c>
      <c r="D62" s="124"/>
      <c r="E62" s="124"/>
      <c r="F62" s="124"/>
      <c r="G62" s="221">
        <v>85.917000000000002</v>
      </c>
      <c r="H62" s="221">
        <f t="shared" si="2"/>
        <v>85.917000000000002</v>
      </c>
      <c r="I62" s="221">
        <f t="shared" si="3"/>
        <v>0</v>
      </c>
      <c r="J62" s="124" t="s">
        <v>744</v>
      </c>
      <c r="K62" s="231"/>
      <c r="L62" s="144"/>
      <c r="M62" s="144"/>
      <c r="N62" s="144"/>
    </row>
    <row r="63" spans="1:14" ht="51">
      <c r="A63" s="124">
        <v>25</v>
      </c>
      <c r="B63" s="138" t="s">
        <v>227</v>
      </c>
      <c r="C63" s="124">
        <v>87460129</v>
      </c>
      <c r="D63" s="124"/>
      <c r="E63" s="124"/>
      <c r="F63" s="124"/>
      <c r="G63" s="221">
        <v>108.645</v>
      </c>
      <c r="H63" s="221">
        <f t="shared" si="2"/>
        <v>108.645</v>
      </c>
      <c r="I63" s="221">
        <f t="shared" si="3"/>
        <v>0</v>
      </c>
      <c r="J63" s="124" t="s">
        <v>744</v>
      </c>
      <c r="K63" s="231"/>
      <c r="L63" s="144"/>
      <c r="M63" s="144"/>
      <c r="N63" s="144"/>
    </row>
    <row r="64" spans="1:14" ht="51">
      <c r="A64" s="124">
        <v>26</v>
      </c>
      <c r="B64" s="138" t="s">
        <v>227</v>
      </c>
      <c r="C64" s="124">
        <v>87460130</v>
      </c>
      <c r="D64" s="124"/>
      <c r="E64" s="124"/>
      <c r="F64" s="124"/>
      <c r="G64" s="221">
        <v>108.645</v>
      </c>
      <c r="H64" s="221">
        <f t="shared" si="2"/>
        <v>108.645</v>
      </c>
      <c r="I64" s="221">
        <f t="shared" si="3"/>
        <v>0</v>
      </c>
      <c r="J64" s="124" t="s">
        <v>744</v>
      </c>
      <c r="K64" s="231"/>
      <c r="L64" s="144"/>
      <c r="M64" s="144"/>
      <c r="N64" s="144"/>
    </row>
    <row r="65" spans="1:14" ht="28.5" customHeight="1">
      <c r="A65" s="124">
        <v>27</v>
      </c>
      <c r="B65" s="138" t="s">
        <v>228</v>
      </c>
      <c r="C65" s="124">
        <v>87460131</v>
      </c>
      <c r="D65" s="124"/>
      <c r="E65" s="124"/>
      <c r="F65" s="124"/>
      <c r="G65" s="221">
        <v>67.051150000000007</v>
      </c>
      <c r="H65" s="221">
        <f t="shared" si="2"/>
        <v>67.051150000000007</v>
      </c>
      <c r="I65" s="221">
        <f t="shared" si="3"/>
        <v>0</v>
      </c>
      <c r="J65" s="124" t="s">
        <v>744</v>
      </c>
      <c r="K65" s="231"/>
      <c r="L65" s="144"/>
      <c r="M65" s="144"/>
      <c r="N65" s="144"/>
    </row>
    <row r="66" spans="1:14" ht="28.5" customHeight="1">
      <c r="A66" s="124">
        <v>28</v>
      </c>
      <c r="B66" s="138" t="s">
        <v>228</v>
      </c>
      <c r="C66" s="124">
        <v>87460132</v>
      </c>
      <c r="D66" s="124"/>
      <c r="E66" s="124"/>
      <c r="F66" s="124"/>
      <c r="G66" s="221">
        <v>67.051150000000007</v>
      </c>
      <c r="H66" s="221">
        <f t="shared" si="2"/>
        <v>67.051150000000007</v>
      </c>
      <c r="I66" s="221">
        <f t="shared" si="3"/>
        <v>0</v>
      </c>
      <c r="J66" s="124" t="s">
        <v>744</v>
      </c>
      <c r="K66" s="231"/>
      <c r="L66" s="144"/>
      <c r="M66" s="144"/>
      <c r="N66" s="144"/>
    </row>
    <row r="67" spans="1:14" ht="28.5" customHeight="1">
      <c r="A67" s="124">
        <v>29</v>
      </c>
      <c r="B67" s="138" t="s">
        <v>228</v>
      </c>
      <c r="C67" s="124">
        <v>87460133</v>
      </c>
      <c r="D67" s="124"/>
      <c r="E67" s="124"/>
      <c r="F67" s="124"/>
      <c r="G67" s="221">
        <v>67.051150000000007</v>
      </c>
      <c r="H67" s="221">
        <f t="shared" si="2"/>
        <v>67.051150000000007</v>
      </c>
      <c r="I67" s="221">
        <f t="shared" si="3"/>
        <v>0</v>
      </c>
      <c r="J67" s="124" t="s">
        <v>744</v>
      </c>
      <c r="K67" s="231"/>
      <c r="L67" s="144"/>
      <c r="M67" s="144"/>
      <c r="N67" s="144"/>
    </row>
    <row r="68" spans="1:14" ht="28.5" customHeight="1">
      <c r="A68" s="124">
        <v>30</v>
      </c>
      <c r="B68" s="138" t="s">
        <v>228</v>
      </c>
      <c r="C68" s="124">
        <v>87460136</v>
      </c>
      <c r="D68" s="124"/>
      <c r="E68" s="124"/>
      <c r="F68" s="124"/>
      <c r="G68" s="221">
        <v>67.051150000000007</v>
      </c>
      <c r="H68" s="221">
        <f t="shared" si="2"/>
        <v>67.051150000000007</v>
      </c>
      <c r="I68" s="221">
        <f t="shared" si="3"/>
        <v>0</v>
      </c>
      <c r="J68" s="124" t="s">
        <v>744</v>
      </c>
      <c r="K68" s="231"/>
      <c r="L68" s="144"/>
      <c r="M68" s="144"/>
      <c r="N68" s="144"/>
    </row>
    <row r="69" spans="1:14" ht="28.5" customHeight="1">
      <c r="A69" s="124">
        <v>31</v>
      </c>
      <c r="B69" s="138" t="s">
        <v>228</v>
      </c>
      <c r="C69" s="124">
        <v>87460138</v>
      </c>
      <c r="D69" s="124"/>
      <c r="E69" s="124"/>
      <c r="F69" s="124"/>
      <c r="G69" s="221">
        <v>67.051150000000007</v>
      </c>
      <c r="H69" s="221">
        <f t="shared" si="2"/>
        <v>67.051150000000007</v>
      </c>
      <c r="I69" s="221">
        <f t="shared" si="3"/>
        <v>0</v>
      </c>
      <c r="J69" s="124" t="s">
        <v>744</v>
      </c>
      <c r="K69" s="231"/>
      <c r="L69" s="144"/>
      <c r="M69" s="144"/>
      <c r="N69" s="144"/>
    </row>
    <row r="70" spans="1:14" ht="28.5" customHeight="1">
      <c r="A70" s="124">
        <v>32</v>
      </c>
      <c r="B70" s="138" t="s">
        <v>228</v>
      </c>
      <c r="C70" s="124">
        <v>87460139</v>
      </c>
      <c r="D70" s="124"/>
      <c r="E70" s="124"/>
      <c r="F70" s="124"/>
      <c r="G70" s="221">
        <v>67.051150000000007</v>
      </c>
      <c r="H70" s="221">
        <f t="shared" si="2"/>
        <v>67.051150000000007</v>
      </c>
      <c r="I70" s="221">
        <f t="shared" si="3"/>
        <v>0</v>
      </c>
      <c r="J70" s="124" t="s">
        <v>744</v>
      </c>
      <c r="K70" s="231"/>
      <c r="L70" s="144"/>
      <c r="M70" s="144"/>
      <c r="N70" s="144"/>
    </row>
    <row r="71" spans="1:14" ht="28.5" customHeight="1">
      <c r="A71" s="124">
        <v>33</v>
      </c>
      <c r="B71" s="138" t="s">
        <v>228</v>
      </c>
      <c r="C71" s="124">
        <v>87460140</v>
      </c>
      <c r="D71" s="124"/>
      <c r="E71" s="124"/>
      <c r="F71" s="124"/>
      <c r="G71" s="221">
        <v>67.051150000000007</v>
      </c>
      <c r="H71" s="221">
        <f t="shared" si="2"/>
        <v>67.051150000000007</v>
      </c>
      <c r="I71" s="221">
        <f t="shared" si="3"/>
        <v>0</v>
      </c>
      <c r="J71" s="124" t="s">
        <v>744</v>
      </c>
      <c r="K71" s="231"/>
      <c r="L71" s="144"/>
      <c r="M71" s="144"/>
      <c r="N71" s="144"/>
    </row>
    <row r="72" spans="1:14" ht="28.5" customHeight="1">
      <c r="A72" s="124">
        <v>34</v>
      </c>
      <c r="B72" s="138" t="s">
        <v>228</v>
      </c>
      <c r="C72" s="124">
        <v>87460143</v>
      </c>
      <c r="D72" s="124"/>
      <c r="E72" s="124"/>
      <c r="F72" s="124"/>
      <c r="G72" s="221">
        <v>67.051150000000007</v>
      </c>
      <c r="H72" s="221">
        <f t="shared" si="2"/>
        <v>67.051150000000007</v>
      </c>
      <c r="I72" s="221">
        <f t="shared" si="3"/>
        <v>0</v>
      </c>
      <c r="J72" s="124" t="s">
        <v>744</v>
      </c>
      <c r="K72" s="231"/>
      <c r="L72" s="144"/>
      <c r="M72" s="144"/>
      <c r="N72" s="144"/>
    </row>
    <row r="73" spans="1:14" ht="28.5" customHeight="1">
      <c r="A73" s="124">
        <v>35</v>
      </c>
      <c r="B73" s="138" t="s">
        <v>228</v>
      </c>
      <c r="C73" s="124">
        <v>87460144</v>
      </c>
      <c r="D73" s="124"/>
      <c r="E73" s="124"/>
      <c r="F73" s="124"/>
      <c r="G73" s="221">
        <v>79.249200000000002</v>
      </c>
      <c r="H73" s="221">
        <f t="shared" si="2"/>
        <v>79.249200000000002</v>
      </c>
      <c r="I73" s="221">
        <f t="shared" si="3"/>
        <v>0</v>
      </c>
      <c r="J73" s="124" t="s">
        <v>744</v>
      </c>
      <c r="K73" s="231"/>
      <c r="L73" s="144"/>
      <c r="M73" s="144"/>
      <c r="N73" s="144"/>
    </row>
    <row r="74" spans="1:14" ht="28.5" customHeight="1">
      <c r="A74" s="124">
        <v>36</v>
      </c>
      <c r="B74" s="138" t="s">
        <v>228</v>
      </c>
      <c r="C74" s="124">
        <v>87460145</v>
      </c>
      <c r="D74" s="124"/>
      <c r="E74" s="124"/>
      <c r="F74" s="124"/>
      <c r="G74" s="221">
        <v>67.051150000000007</v>
      </c>
      <c r="H74" s="221">
        <f t="shared" si="2"/>
        <v>67.051150000000007</v>
      </c>
      <c r="I74" s="221">
        <f t="shared" si="3"/>
        <v>0</v>
      </c>
      <c r="J74" s="124" t="s">
        <v>744</v>
      </c>
      <c r="K74" s="231"/>
      <c r="L74" s="144"/>
      <c r="M74" s="144"/>
      <c r="N74" s="144"/>
    </row>
    <row r="75" spans="1:14" ht="28.5" customHeight="1">
      <c r="A75" s="124">
        <v>37</v>
      </c>
      <c r="B75" s="138" t="s">
        <v>229</v>
      </c>
      <c r="C75" s="124">
        <v>87460159</v>
      </c>
      <c r="D75" s="124"/>
      <c r="E75" s="124"/>
      <c r="F75" s="124"/>
      <c r="G75" s="221">
        <v>107.5847</v>
      </c>
      <c r="H75" s="221">
        <f t="shared" si="2"/>
        <v>107.5847</v>
      </c>
      <c r="I75" s="221">
        <f t="shared" si="3"/>
        <v>0</v>
      </c>
      <c r="J75" s="124" t="s">
        <v>744</v>
      </c>
      <c r="K75" s="231"/>
      <c r="L75" s="144"/>
      <c r="M75" s="144"/>
      <c r="N75" s="144"/>
    </row>
    <row r="76" spans="1:14" ht="25.5">
      <c r="A76" s="124">
        <v>38</v>
      </c>
      <c r="B76" s="138" t="s">
        <v>209</v>
      </c>
      <c r="C76" s="124">
        <v>87460160</v>
      </c>
      <c r="D76" s="124"/>
      <c r="E76" s="124"/>
      <c r="F76" s="124"/>
      <c r="G76" s="221">
        <v>59.838700000000003</v>
      </c>
      <c r="H76" s="221">
        <f t="shared" si="2"/>
        <v>59.838700000000003</v>
      </c>
      <c r="I76" s="221">
        <f t="shared" si="3"/>
        <v>0</v>
      </c>
      <c r="J76" s="124" t="s">
        <v>744</v>
      </c>
      <c r="K76" s="231"/>
      <c r="L76" s="144"/>
      <c r="M76" s="144"/>
      <c r="N76" s="144"/>
    </row>
    <row r="77" spans="1:14">
      <c r="A77" s="124">
        <v>39</v>
      </c>
      <c r="B77" s="138" t="s">
        <v>230</v>
      </c>
      <c r="C77" s="124">
        <v>87460290</v>
      </c>
      <c r="D77" s="124"/>
      <c r="E77" s="124"/>
      <c r="F77" s="124"/>
      <c r="G77" s="221">
        <v>691.19610999999998</v>
      </c>
      <c r="H77" s="221">
        <f t="shared" si="2"/>
        <v>691.19610999999998</v>
      </c>
      <c r="I77" s="221">
        <f t="shared" si="3"/>
        <v>0</v>
      </c>
      <c r="J77" s="124" t="s">
        <v>744</v>
      </c>
      <c r="K77" s="231"/>
      <c r="L77" s="144"/>
      <c r="M77" s="144"/>
      <c r="N77" s="144"/>
    </row>
    <row r="78" spans="1:14" ht="25.5">
      <c r="A78" s="124">
        <v>40</v>
      </c>
      <c r="B78" s="138" t="s">
        <v>209</v>
      </c>
      <c r="C78" s="124">
        <v>87460315</v>
      </c>
      <c r="D78" s="124"/>
      <c r="E78" s="124"/>
      <c r="F78" s="124"/>
      <c r="G78" s="221">
        <v>59.838700000000003</v>
      </c>
      <c r="H78" s="221">
        <f t="shared" si="2"/>
        <v>59.838700000000003</v>
      </c>
      <c r="I78" s="221">
        <f t="shared" si="3"/>
        <v>0</v>
      </c>
      <c r="J78" s="124" t="s">
        <v>744</v>
      </c>
      <c r="K78" s="231"/>
      <c r="L78" s="144"/>
      <c r="M78" s="144"/>
      <c r="N78" s="144"/>
    </row>
    <row r="79" spans="1:14" ht="25.5">
      <c r="A79" s="124">
        <v>41</v>
      </c>
      <c r="B79" s="138" t="s">
        <v>209</v>
      </c>
      <c r="C79" s="124">
        <v>87460316</v>
      </c>
      <c r="D79" s="124"/>
      <c r="E79" s="124"/>
      <c r="F79" s="124"/>
      <c r="G79" s="221">
        <v>59.838700000000003</v>
      </c>
      <c r="H79" s="221">
        <f t="shared" si="2"/>
        <v>59.838700000000003</v>
      </c>
      <c r="I79" s="221">
        <f t="shared" si="3"/>
        <v>0</v>
      </c>
      <c r="J79" s="124" t="s">
        <v>744</v>
      </c>
      <c r="K79" s="231"/>
      <c r="L79" s="144"/>
      <c r="M79" s="144"/>
      <c r="N79" s="144"/>
    </row>
    <row r="80" spans="1:14" ht="25.5">
      <c r="A80" s="124">
        <v>42</v>
      </c>
      <c r="B80" s="138" t="s">
        <v>209</v>
      </c>
      <c r="C80" s="124">
        <v>87460317</v>
      </c>
      <c r="D80" s="124"/>
      <c r="E80" s="124"/>
      <c r="F80" s="124"/>
      <c r="G80" s="221">
        <v>59.838700000000003</v>
      </c>
      <c r="H80" s="221">
        <f t="shared" si="2"/>
        <v>59.838700000000003</v>
      </c>
      <c r="I80" s="221">
        <f t="shared" si="3"/>
        <v>0</v>
      </c>
      <c r="J80" s="124" t="s">
        <v>744</v>
      </c>
      <c r="K80" s="231"/>
      <c r="L80" s="144"/>
      <c r="M80" s="144"/>
      <c r="N80" s="144"/>
    </row>
    <row r="81" spans="1:14" ht="25.5">
      <c r="A81" s="124">
        <v>43</v>
      </c>
      <c r="B81" s="138" t="s">
        <v>209</v>
      </c>
      <c r="C81" s="124">
        <v>87460318</v>
      </c>
      <c r="D81" s="124"/>
      <c r="E81" s="124"/>
      <c r="F81" s="124"/>
      <c r="G81" s="221">
        <v>59.838700000000003</v>
      </c>
      <c r="H81" s="221">
        <f t="shared" si="2"/>
        <v>59.838700000000003</v>
      </c>
      <c r="I81" s="221">
        <f t="shared" si="3"/>
        <v>0</v>
      </c>
      <c r="J81" s="124" t="s">
        <v>744</v>
      </c>
      <c r="K81" s="231"/>
      <c r="L81" s="144"/>
      <c r="M81" s="144"/>
      <c r="N81" s="144"/>
    </row>
    <row r="82" spans="1:14" ht="25.5">
      <c r="A82" s="124">
        <v>44</v>
      </c>
      <c r="B82" s="138" t="s">
        <v>209</v>
      </c>
      <c r="C82" s="124">
        <v>87460319</v>
      </c>
      <c r="D82" s="124"/>
      <c r="E82" s="124"/>
      <c r="F82" s="124"/>
      <c r="G82" s="221">
        <v>59.838700000000003</v>
      </c>
      <c r="H82" s="221">
        <f t="shared" si="2"/>
        <v>59.838700000000003</v>
      </c>
      <c r="I82" s="221">
        <f t="shared" si="3"/>
        <v>0</v>
      </c>
      <c r="J82" s="124" t="s">
        <v>744</v>
      </c>
      <c r="K82" s="231"/>
      <c r="L82" s="144"/>
      <c r="M82" s="144"/>
      <c r="N82" s="144"/>
    </row>
    <row r="83" spans="1:14" ht="25.5">
      <c r="A83" s="124">
        <v>45</v>
      </c>
      <c r="B83" s="138" t="s">
        <v>209</v>
      </c>
      <c r="C83" s="124">
        <v>87460320</v>
      </c>
      <c r="D83" s="124"/>
      <c r="E83" s="124"/>
      <c r="F83" s="124"/>
      <c r="G83" s="221">
        <v>59.838700000000003</v>
      </c>
      <c r="H83" s="221">
        <f t="shared" si="2"/>
        <v>59.838700000000003</v>
      </c>
      <c r="I83" s="221">
        <f t="shared" si="3"/>
        <v>0</v>
      </c>
      <c r="J83" s="124" t="s">
        <v>744</v>
      </c>
      <c r="K83" s="231"/>
      <c r="L83" s="144"/>
      <c r="M83" s="144"/>
      <c r="N83" s="144"/>
    </row>
    <row r="84" spans="1:14" ht="25.5">
      <c r="A84" s="124">
        <v>46</v>
      </c>
      <c r="B84" s="138" t="s">
        <v>231</v>
      </c>
      <c r="C84" s="124">
        <v>87460411</v>
      </c>
      <c r="D84" s="124"/>
      <c r="E84" s="124"/>
      <c r="F84" s="124"/>
      <c r="G84" s="221">
        <v>67.7</v>
      </c>
      <c r="H84" s="221">
        <f t="shared" si="2"/>
        <v>67.7</v>
      </c>
      <c r="I84" s="221">
        <f t="shared" si="3"/>
        <v>0</v>
      </c>
      <c r="J84" s="124" t="s">
        <v>744</v>
      </c>
      <c r="K84" s="231"/>
      <c r="L84" s="144"/>
      <c r="M84" s="144"/>
      <c r="N84" s="144"/>
    </row>
    <row r="85" spans="1:14" ht="25.5">
      <c r="A85" s="124">
        <v>47</v>
      </c>
      <c r="B85" s="138" t="s">
        <v>232</v>
      </c>
      <c r="C85" s="124">
        <v>87440693</v>
      </c>
      <c r="D85" s="124"/>
      <c r="E85" s="124"/>
      <c r="F85" s="124"/>
      <c r="G85" s="221">
        <v>75.5</v>
      </c>
      <c r="H85" s="221">
        <v>11.53471</v>
      </c>
      <c r="I85" s="221">
        <f t="shared" si="3"/>
        <v>63.965289999999996</v>
      </c>
      <c r="J85" s="124" t="s">
        <v>744</v>
      </c>
      <c r="K85" s="231"/>
      <c r="L85" s="144"/>
      <c r="M85" s="144"/>
      <c r="N85" s="144"/>
    </row>
    <row r="86" spans="1:14" ht="22.5" customHeight="1">
      <c r="A86" s="124">
        <v>48</v>
      </c>
      <c r="B86" s="138" t="s">
        <v>233</v>
      </c>
      <c r="C86" s="124">
        <v>87440699</v>
      </c>
      <c r="D86" s="124"/>
      <c r="E86" s="124"/>
      <c r="F86" s="124"/>
      <c r="G86" s="221">
        <v>174.69</v>
      </c>
      <c r="H86" s="221">
        <v>22.87604</v>
      </c>
      <c r="I86" s="221">
        <f t="shared" si="3"/>
        <v>151.81396000000001</v>
      </c>
      <c r="J86" s="124" t="s">
        <v>744</v>
      </c>
      <c r="K86" s="231"/>
      <c r="L86" s="144"/>
      <c r="M86" s="144"/>
      <c r="N86" s="144"/>
    </row>
    <row r="87" spans="1:14" ht="24" customHeight="1">
      <c r="A87" s="124">
        <v>49</v>
      </c>
      <c r="B87" s="138" t="s">
        <v>234</v>
      </c>
      <c r="C87" s="124">
        <v>87440698</v>
      </c>
      <c r="D87" s="124"/>
      <c r="E87" s="124"/>
      <c r="F87" s="124"/>
      <c r="G87" s="221">
        <v>51.901499999999999</v>
      </c>
      <c r="H87" s="221">
        <v>3.1717399999999998</v>
      </c>
      <c r="I87" s="221">
        <f t="shared" si="3"/>
        <v>48.729759999999999</v>
      </c>
      <c r="J87" s="124" t="s">
        <v>744</v>
      </c>
      <c r="K87" s="231"/>
      <c r="L87" s="144"/>
      <c r="M87" s="144"/>
      <c r="N87" s="144"/>
    </row>
    <row r="88" spans="1:14" ht="24" customHeight="1">
      <c r="A88" s="124">
        <v>50</v>
      </c>
      <c r="B88" s="138" t="s">
        <v>234</v>
      </c>
      <c r="C88" s="124">
        <v>87440700</v>
      </c>
      <c r="D88" s="124"/>
      <c r="E88" s="124"/>
      <c r="F88" s="124"/>
      <c r="G88" s="221">
        <v>51.901499999999999</v>
      </c>
      <c r="H88" s="221">
        <v>3.1717399999999998</v>
      </c>
      <c r="I88" s="221">
        <f t="shared" si="3"/>
        <v>48.729759999999999</v>
      </c>
      <c r="J88" s="124" t="s">
        <v>744</v>
      </c>
      <c r="K88" s="231"/>
      <c r="L88" s="144"/>
      <c r="M88" s="144"/>
      <c r="N88" s="144"/>
    </row>
    <row r="89" spans="1:14" ht="24" customHeight="1">
      <c r="A89" s="124">
        <v>51</v>
      </c>
      <c r="B89" s="138" t="s">
        <v>234</v>
      </c>
      <c r="C89" s="124">
        <v>87440701</v>
      </c>
      <c r="D89" s="124"/>
      <c r="E89" s="124"/>
      <c r="F89" s="124"/>
      <c r="G89" s="221">
        <v>51.901499999999999</v>
      </c>
      <c r="H89" s="221">
        <v>3.1717399999999998</v>
      </c>
      <c r="I89" s="221">
        <f t="shared" si="3"/>
        <v>48.729759999999999</v>
      </c>
      <c r="J89" s="124" t="s">
        <v>744</v>
      </c>
      <c r="K89" s="231"/>
      <c r="L89" s="144"/>
      <c r="M89" s="144"/>
      <c r="N89" s="144"/>
    </row>
    <row r="90" spans="1:14" ht="38.25">
      <c r="A90" s="124">
        <v>52</v>
      </c>
      <c r="B90" s="138" t="s">
        <v>235</v>
      </c>
      <c r="C90" s="124">
        <v>87440705</v>
      </c>
      <c r="D90" s="124"/>
      <c r="E90" s="124"/>
      <c r="F90" s="124"/>
      <c r="G90" s="221">
        <v>1668.9320600000001</v>
      </c>
      <c r="H90" s="221">
        <v>218.55042</v>
      </c>
      <c r="I90" s="221">
        <f t="shared" si="3"/>
        <v>1450.3816400000001</v>
      </c>
      <c r="J90" s="124" t="s">
        <v>744</v>
      </c>
      <c r="K90" s="231"/>
      <c r="L90" s="144"/>
      <c r="M90" s="144"/>
      <c r="N90" s="144"/>
    </row>
    <row r="91" spans="1:14" ht="21.75" customHeight="1">
      <c r="A91" s="124">
        <v>53</v>
      </c>
      <c r="B91" s="138" t="s">
        <v>236</v>
      </c>
      <c r="C91" s="124">
        <v>87440709</v>
      </c>
      <c r="D91" s="124"/>
      <c r="E91" s="124"/>
      <c r="F91" s="124"/>
      <c r="G91" s="221">
        <v>240.71489</v>
      </c>
      <c r="H91" s="221">
        <v>14.71041</v>
      </c>
      <c r="I91" s="221">
        <f t="shared" si="3"/>
        <v>226.00448</v>
      </c>
      <c r="J91" s="124" t="s">
        <v>744</v>
      </c>
      <c r="K91" s="231"/>
      <c r="L91" s="144"/>
      <c r="M91" s="144"/>
      <c r="N91" s="144"/>
    </row>
    <row r="92" spans="1:14" ht="22.5" customHeight="1">
      <c r="A92" s="124">
        <v>54</v>
      </c>
      <c r="B92" s="138" t="s">
        <v>236</v>
      </c>
      <c r="C92" s="124">
        <v>87440710</v>
      </c>
      <c r="D92" s="124"/>
      <c r="E92" s="124"/>
      <c r="F92" s="124"/>
      <c r="G92" s="221">
        <v>240.71489</v>
      </c>
      <c r="H92" s="221">
        <v>14.71041</v>
      </c>
      <c r="I92" s="221">
        <f t="shared" si="3"/>
        <v>226.00448</v>
      </c>
      <c r="J92" s="124" t="s">
        <v>744</v>
      </c>
      <c r="K92" s="231"/>
      <c r="L92" s="144"/>
      <c r="M92" s="144"/>
      <c r="N92" s="144"/>
    </row>
    <row r="93" spans="1:14" ht="23.25" customHeight="1">
      <c r="A93" s="124">
        <v>55</v>
      </c>
      <c r="B93" s="138" t="s">
        <v>236</v>
      </c>
      <c r="C93" s="124">
        <v>87440711</v>
      </c>
      <c r="D93" s="124"/>
      <c r="E93" s="124"/>
      <c r="F93" s="124"/>
      <c r="G93" s="221">
        <v>240.71489</v>
      </c>
      <c r="H93" s="221">
        <v>14.71041</v>
      </c>
      <c r="I93" s="221">
        <f t="shared" si="3"/>
        <v>226.00448</v>
      </c>
      <c r="J93" s="124" t="s">
        <v>744</v>
      </c>
      <c r="K93" s="231"/>
      <c r="L93" s="144"/>
      <c r="M93" s="144"/>
      <c r="N93" s="144"/>
    </row>
    <row r="94" spans="1:14" ht="22.5" customHeight="1">
      <c r="A94" s="124">
        <v>56</v>
      </c>
      <c r="B94" s="138" t="s">
        <v>233</v>
      </c>
      <c r="C94" s="124">
        <v>87440713</v>
      </c>
      <c r="D94" s="124"/>
      <c r="E94" s="124"/>
      <c r="F94" s="124"/>
      <c r="G94" s="221">
        <v>72.72</v>
      </c>
      <c r="H94" s="221">
        <v>9.5228099999999998</v>
      </c>
      <c r="I94" s="221">
        <f t="shared" si="3"/>
        <v>63.197189999999999</v>
      </c>
      <c r="J94" s="124" t="s">
        <v>744</v>
      </c>
      <c r="K94" s="231"/>
      <c r="L94" s="144"/>
      <c r="M94" s="144"/>
      <c r="N94" s="144"/>
    </row>
    <row r="95" spans="1:14" ht="22.5" customHeight="1">
      <c r="A95" s="124">
        <v>57</v>
      </c>
      <c r="B95" s="138" t="s">
        <v>233</v>
      </c>
      <c r="C95" s="124">
        <v>87440714</v>
      </c>
      <c r="D95" s="124"/>
      <c r="E95" s="124"/>
      <c r="F95" s="124"/>
      <c r="G95" s="221">
        <v>78.22</v>
      </c>
      <c r="H95" s="221">
        <v>10.24309</v>
      </c>
      <c r="I95" s="221">
        <f t="shared" si="3"/>
        <v>67.976910000000004</v>
      </c>
      <c r="J95" s="124" t="s">
        <v>744</v>
      </c>
      <c r="K95" s="231"/>
      <c r="L95" s="144"/>
      <c r="M95" s="144"/>
      <c r="N95" s="144"/>
    </row>
    <row r="96" spans="1:14" ht="22.5" customHeight="1">
      <c r="A96" s="124">
        <v>58</v>
      </c>
      <c r="B96" s="138" t="s">
        <v>233</v>
      </c>
      <c r="C96" s="124">
        <v>87440715</v>
      </c>
      <c r="D96" s="124"/>
      <c r="E96" s="124"/>
      <c r="F96" s="124"/>
      <c r="G96" s="221">
        <v>72.72</v>
      </c>
      <c r="H96" s="221">
        <v>9.5228099999999998</v>
      </c>
      <c r="I96" s="221">
        <f t="shared" si="3"/>
        <v>63.197189999999999</v>
      </c>
      <c r="J96" s="124" t="s">
        <v>744</v>
      </c>
      <c r="K96" s="231"/>
      <c r="L96" s="144"/>
      <c r="M96" s="144"/>
      <c r="N96" s="144"/>
    </row>
    <row r="97" spans="1:14" ht="22.5" customHeight="1">
      <c r="A97" s="124">
        <v>59</v>
      </c>
      <c r="B97" s="138" t="s">
        <v>233</v>
      </c>
      <c r="C97" s="124">
        <v>87440716</v>
      </c>
      <c r="D97" s="124"/>
      <c r="E97" s="124"/>
      <c r="F97" s="124"/>
      <c r="G97" s="221">
        <v>72.72</v>
      </c>
      <c r="H97" s="221">
        <v>9.5228099999999998</v>
      </c>
      <c r="I97" s="221">
        <f t="shared" si="3"/>
        <v>63.197189999999999</v>
      </c>
      <c r="J97" s="124" t="s">
        <v>744</v>
      </c>
      <c r="K97" s="231"/>
      <c r="L97" s="144"/>
      <c r="M97" s="144"/>
      <c r="N97" s="144"/>
    </row>
    <row r="98" spans="1:14" ht="22.5" customHeight="1">
      <c r="A98" s="124">
        <v>60</v>
      </c>
      <c r="B98" s="138" t="s">
        <v>233</v>
      </c>
      <c r="C98" s="124">
        <v>87440717</v>
      </c>
      <c r="D98" s="124"/>
      <c r="E98" s="124"/>
      <c r="F98" s="124"/>
      <c r="G98" s="221">
        <v>174.69</v>
      </c>
      <c r="H98" s="221">
        <v>22.87604</v>
      </c>
      <c r="I98" s="221">
        <f t="shared" si="3"/>
        <v>151.81396000000001</v>
      </c>
      <c r="J98" s="124" t="s">
        <v>744</v>
      </c>
      <c r="K98" s="231"/>
      <c r="L98" s="144"/>
      <c r="M98" s="144"/>
      <c r="N98" s="144"/>
    </row>
    <row r="99" spans="1:14" s="84" customFormat="1" ht="17.25" customHeight="1">
      <c r="A99" s="83"/>
      <c r="B99" s="83" t="s">
        <v>693</v>
      </c>
      <c r="C99" s="83"/>
      <c r="D99" s="83"/>
      <c r="E99" s="83"/>
      <c r="F99" s="83"/>
      <c r="G99" s="256">
        <f>SUM(G39:G98)</f>
        <v>10782.61614</v>
      </c>
      <c r="H99" s="228">
        <f>SUM(H39:H98)</f>
        <v>7882.870090000004</v>
      </c>
      <c r="I99" s="228">
        <f>SUM(I39:I98)</f>
        <v>2899.7460499999997</v>
      </c>
      <c r="J99" s="83"/>
      <c r="K99" s="144" t="s">
        <v>305</v>
      </c>
      <c r="M99" s="232"/>
      <c r="N99" s="232"/>
    </row>
    <row r="100" spans="1:14" ht="15.75" customHeight="1">
      <c r="A100" s="587" t="s">
        <v>759</v>
      </c>
      <c r="B100" s="587"/>
      <c r="C100" s="587"/>
      <c r="D100" s="587"/>
      <c r="E100" s="587"/>
      <c r="F100" s="587"/>
      <c r="G100" s="587"/>
      <c r="H100" s="587"/>
      <c r="I100" s="587"/>
      <c r="J100" s="587"/>
      <c r="K100" s="233"/>
      <c r="L100" s="234"/>
      <c r="M100" s="144"/>
      <c r="N100" s="144"/>
    </row>
    <row r="101" spans="1:14">
      <c r="A101" s="138">
        <v>1</v>
      </c>
      <c r="B101" s="138" t="s">
        <v>523</v>
      </c>
      <c r="C101" s="83"/>
      <c r="D101" s="83"/>
      <c r="E101" s="83"/>
      <c r="F101" s="83"/>
      <c r="G101" s="210">
        <v>277.86</v>
      </c>
      <c r="H101" s="210">
        <f>G101</f>
        <v>277.86</v>
      </c>
      <c r="I101" s="210">
        <f>G101-H101</f>
        <v>0</v>
      </c>
      <c r="J101" s="138" t="s">
        <v>744</v>
      </c>
      <c r="K101" s="238" t="s">
        <v>303</v>
      </c>
      <c r="L101" s="234"/>
      <c r="M101" s="144"/>
      <c r="N101" s="144"/>
    </row>
    <row r="102" spans="1:14" ht="15" customHeight="1">
      <c r="A102" s="138"/>
      <c r="B102" s="83" t="s">
        <v>693</v>
      </c>
      <c r="C102" s="138"/>
      <c r="D102" s="138"/>
      <c r="E102" s="138"/>
      <c r="F102" s="138"/>
      <c r="G102" s="256">
        <f>SUM(G101)</f>
        <v>277.86</v>
      </c>
      <c r="H102" s="228">
        <f>SUM(H101)</f>
        <v>277.86</v>
      </c>
      <c r="I102" s="228">
        <f>SUM(I101)</f>
        <v>0</v>
      </c>
      <c r="J102" s="138"/>
      <c r="K102" s="105"/>
      <c r="L102" s="99"/>
      <c r="M102" s="144"/>
      <c r="N102" s="144"/>
    </row>
    <row r="103" spans="1:14">
      <c r="A103" s="587" t="s">
        <v>760</v>
      </c>
      <c r="B103" s="587"/>
      <c r="C103" s="587"/>
      <c r="D103" s="587"/>
      <c r="E103" s="587"/>
      <c r="F103" s="587"/>
      <c r="G103" s="598"/>
      <c r="H103" s="598"/>
      <c r="I103" s="598"/>
      <c r="J103" s="587"/>
      <c r="K103" s="233"/>
      <c r="L103" s="234"/>
      <c r="M103" s="144"/>
      <c r="N103" s="144"/>
    </row>
    <row r="104" spans="1:14" ht="38.25">
      <c r="A104" s="138">
        <v>1</v>
      </c>
      <c r="B104" s="138" t="s">
        <v>888</v>
      </c>
      <c r="C104" s="235" t="s">
        <v>536</v>
      </c>
      <c r="D104" s="138" t="s">
        <v>772</v>
      </c>
      <c r="E104" s="138" t="s">
        <v>470</v>
      </c>
      <c r="F104" s="236" t="s">
        <v>539</v>
      </c>
      <c r="G104" s="210">
        <v>201.73374000000001</v>
      </c>
      <c r="H104" s="210">
        <v>20.092680000000001</v>
      </c>
      <c r="I104" s="210">
        <f>G104-H104</f>
        <v>181.64106000000001</v>
      </c>
      <c r="J104" s="237" t="s">
        <v>744</v>
      </c>
      <c r="K104" s="580" t="s">
        <v>803</v>
      </c>
      <c r="L104" s="581"/>
      <c r="M104" s="144"/>
      <c r="N104" s="144"/>
    </row>
    <row r="105" spans="1:14" ht="38.25">
      <c r="A105" s="138">
        <v>2</v>
      </c>
      <c r="B105" s="138" t="s">
        <v>889</v>
      </c>
      <c r="C105" s="235" t="s">
        <v>537</v>
      </c>
      <c r="D105" s="138" t="s">
        <v>772</v>
      </c>
      <c r="E105" s="138" t="s">
        <v>470</v>
      </c>
      <c r="F105" s="236" t="s">
        <v>539</v>
      </c>
      <c r="G105" s="239">
        <v>80.101860000000002</v>
      </c>
      <c r="H105" s="239">
        <v>7.9782000000000002</v>
      </c>
      <c r="I105" s="210">
        <f>G105-H105</f>
        <v>72.123660000000001</v>
      </c>
      <c r="J105" s="237" t="s">
        <v>744</v>
      </c>
      <c r="K105" s="580"/>
      <c r="L105" s="581"/>
      <c r="M105" s="144"/>
      <c r="N105" s="144"/>
    </row>
    <row r="106" spans="1:14" ht="51">
      <c r="A106" s="138">
        <v>3</v>
      </c>
      <c r="B106" s="138" t="s">
        <v>535</v>
      </c>
      <c r="C106" s="235" t="s">
        <v>538</v>
      </c>
      <c r="D106" s="138" t="s">
        <v>772</v>
      </c>
      <c r="E106" s="138" t="s">
        <v>470</v>
      </c>
      <c r="F106" s="236" t="s">
        <v>540</v>
      </c>
      <c r="G106" s="210">
        <v>114</v>
      </c>
      <c r="H106" s="210">
        <v>16.279199999999999</v>
      </c>
      <c r="I106" s="210">
        <f>G106-H106</f>
        <v>97.720799999999997</v>
      </c>
      <c r="J106" s="237" t="s">
        <v>744</v>
      </c>
      <c r="K106" s="580"/>
      <c r="L106" s="581"/>
      <c r="M106" s="144"/>
      <c r="N106" s="144"/>
    </row>
    <row r="107" spans="1:14" s="84" customFormat="1">
      <c r="A107" s="83"/>
      <c r="B107" s="83" t="s">
        <v>693</v>
      </c>
      <c r="C107" s="83"/>
      <c r="D107" s="83"/>
      <c r="E107" s="83"/>
      <c r="F107" s="83"/>
      <c r="G107" s="257">
        <f>SUM(G104:G106)</f>
        <v>395.8356</v>
      </c>
      <c r="H107" s="240">
        <f>SUM(H104:H106)</f>
        <v>44.350080000000005</v>
      </c>
      <c r="I107" s="240">
        <f>SUM(I104:I106)</f>
        <v>351.48552000000001</v>
      </c>
      <c r="J107" s="83"/>
      <c r="K107" s="241"/>
      <c r="L107" s="102"/>
      <c r="M107" s="232"/>
      <c r="N107" s="232"/>
    </row>
    <row r="108" spans="1:14" ht="15.75" customHeight="1">
      <c r="A108" s="590" t="s">
        <v>700</v>
      </c>
      <c r="B108" s="590"/>
      <c r="C108" s="590"/>
      <c r="D108" s="590"/>
      <c r="E108" s="590"/>
      <c r="F108" s="590"/>
      <c r="G108" s="590"/>
      <c r="H108" s="590"/>
      <c r="I108" s="590"/>
      <c r="J108" s="590"/>
      <c r="K108" s="242"/>
      <c r="L108" s="243"/>
      <c r="M108" s="144"/>
      <c r="N108" s="144"/>
    </row>
    <row r="109" spans="1:14">
      <c r="A109" s="582" t="s">
        <v>701</v>
      </c>
      <c r="B109" s="583"/>
      <c r="C109" s="583"/>
      <c r="D109" s="583"/>
      <c r="E109" s="583"/>
      <c r="F109" s="583"/>
      <c r="G109" s="583"/>
      <c r="H109" s="583"/>
      <c r="I109" s="583"/>
      <c r="J109" s="584"/>
      <c r="K109" s="142"/>
      <c r="L109" s="144"/>
      <c r="M109" s="144"/>
      <c r="N109" s="144"/>
    </row>
    <row r="110" spans="1:14">
      <c r="A110" s="577" t="s">
        <v>237</v>
      </c>
      <c r="B110" s="578"/>
      <c r="C110" s="578"/>
      <c r="D110" s="578"/>
      <c r="E110" s="578"/>
      <c r="F110" s="578"/>
      <c r="G110" s="578"/>
      <c r="H110" s="578"/>
      <c r="I110" s="578"/>
      <c r="J110" s="579"/>
      <c r="K110" s="142"/>
      <c r="L110" s="144"/>
      <c r="M110" s="144"/>
      <c r="N110" s="144"/>
    </row>
    <row r="111" spans="1:14" ht="38.25">
      <c r="A111" s="124">
        <v>16</v>
      </c>
      <c r="B111" s="246" t="s">
        <v>496</v>
      </c>
      <c r="C111" s="248" t="s">
        <v>497</v>
      </c>
      <c r="D111" s="249" t="s">
        <v>408</v>
      </c>
      <c r="E111" s="249" t="s">
        <v>501</v>
      </c>
      <c r="F111" s="247" t="s">
        <v>502</v>
      </c>
      <c r="G111" s="250">
        <v>119.7</v>
      </c>
      <c r="H111" s="250">
        <v>119.7</v>
      </c>
      <c r="I111" s="221">
        <f>G111-H111</f>
        <v>0</v>
      </c>
      <c r="J111" s="244" t="s">
        <v>744</v>
      </c>
      <c r="K111" s="142" t="s">
        <v>307</v>
      </c>
      <c r="L111" s="144"/>
      <c r="M111" s="144"/>
      <c r="N111" s="144"/>
    </row>
    <row r="112" spans="1:14" ht="53.25" customHeight="1">
      <c r="A112" s="124">
        <v>17</v>
      </c>
      <c r="B112" s="246" t="s">
        <v>500</v>
      </c>
      <c r="C112" s="248" t="s">
        <v>498</v>
      </c>
      <c r="D112" s="249" t="s">
        <v>506</v>
      </c>
      <c r="E112" s="249" t="s">
        <v>505</v>
      </c>
      <c r="F112" s="247" t="s">
        <v>503</v>
      </c>
      <c r="G112" s="250">
        <v>99.7</v>
      </c>
      <c r="H112" s="250">
        <v>0.8</v>
      </c>
      <c r="I112" s="221">
        <f>G112-H112</f>
        <v>98.9</v>
      </c>
      <c r="J112" s="244" t="s">
        <v>744</v>
      </c>
      <c r="K112" s="142" t="s">
        <v>306</v>
      </c>
      <c r="L112" s="144"/>
      <c r="M112" s="144"/>
      <c r="N112" s="144"/>
    </row>
    <row r="113" spans="1:14" ht="53.25" customHeight="1">
      <c r="A113" s="124">
        <v>18</v>
      </c>
      <c r="B113" s="246" t="s">
        <v>507</v>
      </c>
      <c r="C113" s="248" t="s">
        <v>499</v>
      </c>
      <c r="D113" s="249" t="s">
        <v>506</v>
      </c>
      <c r="E113" s="249" t="s">
        <v>505</v>
      </c>
      <c r="F113" s="247" t="s">
        <v>504</v>
      </c>
      <c r="G113" s="250">
        <v>97.5</v>
      </c>
      <c r="H113" s="250">
        <v>0.8</v>
      </c>
      <c r="I113" s="221">
        <f>G113-H113</f>
        <v>96.7</v>
      </c>
      <c r="J113" s="244" t="s">
        <v>744</v>
      </c>
      <c r="K113" s="142" t="s">
        <v>306</v>
      </c>
      <c r="L113" s="144"/>
      <c r="M113" s="144"/>
      <c r="N113" s="144"/>
    </row>
    <row r="114" spans="1:14">
      <c r="A114" s="251"/>
      <c r="B114" s="245" t="s">
        <v>431</v>
      </c>
      <c r="C114" s="215"/>
      <c r="D114" s="215"/>
      <c r="E114" s="215"/>
      <c r="F114" s="215"/>
      <c r="G114" s="213">
        <f>SUM(G111:G113)</f>
        <v>316.89999999999998</v>
      </c>
      <c r="H114" s="214">
        <f>SUM(H111:H113)</f>
        <v>121.3</v>
      </c>
      <c r="I114" s="214">
        <f>SUM(I111:I113)</f>
        <v>195.60000000000002</v>
      </c>
      <c r="J114" s="252"/>
      <c r="K114" s="142"/>
      <c r="L114" s="144"/>
      <c r="M114" s="144"/>
      <c r="N114" s="144"/>
    </row>
    <row r="115" spans="1:14">
      <c r="A115" s="582" t="s">
        <v>702</v>
      </c>
      <c r="B115" s="583"/>
      <c r="C115" s="583"/>
      <c r="D115" s="583"/>
      <c r="E115" s="583"/>
      <c r="F115" s="583"/>
      <c r="G115" s="583"/>
      <c r="H115" s="583"/>
      <c r="I115" s="583"/>
      <c r="J115" s="584"/>
    </row>
    <row r="116" spans="1:14" ht="25.5">
      <c r="A116" s="124">
        <v>1</v>
      </c>
      <c r="B116" s="229" t="s">
        <v>532</v>
      </c>
      <c r="C116" s="248" t="s">
        <v>533</v>
      </c>
      <c r="D116" s="124"/>
      <c r="E116" s="124"/>
      <c r="F116" s="124"/>
      <c r="G116" s="221">
        <v>289.47399999999999</v>
      </c>
      <c r="H116" s="221">
        <v>248.12</v>
      </c>
      <c r="I116" s="221">
        <f t="shared" ref="I116:I134" si="4">G116-H116</f>
        <v>41.353999999999985</v>
      </c>
      <c r="J116" s="244" t="s">
        <v>744</v>
      </c>
    </row>
    <row r="117" spans="1:14" ht="24" customHeight="1">
      <c r="A117" s="124">
        <v>2</v>
      </c>
      <c r="B117" s="229" t="s">
        <v>874</v>
      </c>
      <c r="C117" s="248" t="s">
        <v>875</v>
      </c>
      <c r="D117" s="124"/>
      <c r="E117" s="124"/>
      <c r="F117" s="124"/>
      <c r="G117" s="221">
        <v>64</v>
      </c>
      <c r="H117" s="221">
        <v>22.856999999999999</v>
      </c>
      <c r="I117" s="221">
        <f>G117-H117</f>
        <v>41.143000000000001</v>
      </c>
      <c r="J117" s="244" t="s">
        <v>744</v>
      </c>
    </row>
    <row r="118" spans="1:14" ht="24" customHeight="1">
      <c r="A118" s="124">
        <v>3</v>
      </c>
      <c r="B118" s="229" t="s">
        <v>876</v>
      </c>
      <c r="C118" s="248" t="s">
        <v>877</v>
      </c>
      <c r="D118" s="124"/>
      <c r="E118" s="124"/>
      <c r="F118" s="124"/>
      <c r="G118" s="221">
        <v>99.997</v>
      </c>
      <c r="H118" s="221">
        <v>59.997999999999998</v>
      </c>
      <c r="I118" s="221">
        <f>G118-H118</f>
        <v>39.999000000000002</v>
      </c>
      <c r="J118" s="244" t="s">
        <v>744</v>
      </c>
    </row>
    <row r="119" spans="1:14" ht="24" customHeight="1">
      <c r="A119" s="124">
        <v>4</v>
      </c>
      <c r="B119" s="229" t="s">
        <v>878</v>
      </c>
      <c r="C119" s="248" t="s">
        <v>879</v>
      </c>
      <c r="D119" s="124"/>
      <c r="E119" s="124"/>
      <c r="F119" s="124"/>
      <c r="G119" s="221">
        <v>99.997</v>
      </c>
      <c r="H119" s="221">
        <v>59.997999999999998</v>
      </c>
      <c r="I119" s="221">
        <f>G119-H119</f>
        <v>39.999000000000002</v>
      </c>
      <c r="J119" s="244" t="s">
        <v>744</v>
      </c>
    </row>
    <row r="120" spans="1:14" ht="24" customHeight="1">
      <c r="A120" s="124">
        <v>5</v>
      </c>
      <c r="B120" s="229" t="s">
        <v>848</v>
      </c>
      <c r="C120" s="248" t="s">
        <v>849</v>
      </c>
      <c r="D120" s="124"/>
      <c r="E120" s="124"/>
      <c r="F120" s="124"/>
      <c r="G120" s="221">
        <v>62.35</v>
      </c>
      <c r="H120" s="221">
        <v>48.84</v>
      </c>
      <c r="I120" s="221">
        <f t="shared" si="4"/>
        <v>13.509999999999998</v>
      </c>
      <c r="J120" s="244" t="s">
        <v>744</v>
      </c>
    </row>
    <row r="121" spans="1:14" ht="22.5" customHeight="1">
      <c r="A121" s="124">
        <v>6</v>
      </c>
      <c r="B121" s="229" t="s">
        <v>850</v>
      </c>
      <c r="C121" s="248" t="s">
        <v>851</v>
      </c>
      <c r="D121" s="124"/>
      <c r="E121" s="124"/>
      <c r="F121" s="124"/>
      <c r="G121" s="221">
        <v>80.876999999999995</v>
      </c>
      <c r="H121" s="221">
        <f t="shared" ref="H121:H126" si="5">G121</f>
        <v>80.876999999999995</v>
      </c>
      <c r="I121" s="221">
        <f t="shared" si="4"/>
        <v>0</v>
      </c>
      <c r="J121" s="244" t="s">
        <v>744</v>
      </c>
    </row>
    <row r="122" spans="1:14" ht="20.25" customHeight="1">
      <c r="A122" s="124">
        <v>7</v>
      </c>
      <c r="B122" s="229" t="s">
        <v>852</v>
      </c>
      <c r="C122" s="248" t="s">
        <v>853</v>
      </c>
      <c r="D122" s="124"/>
      <c r="E122" s="124"/>
      <c r="F122" s="124"/>
      <c r="G122" s="221">
        <v>104.616</v>
      </c>
      <c r="H122" s="221">
        <f t="shared" si="5"/>
        <v>104.616</v>
      </c>
      <c r="I122" s="221">
        <f t="shared" si="4"/>
        <v>0</v>
      </c>
      <c r="J122" s="244" t="s">
        <v>744</v>
      </c>
    </row>
    <row r="123" spans="1:14" ht="20.25" customHeight="1">
      <c r="A123" s="124">
        <v>8</v>
      </c>
      <c r="B123" s="229" t="s">
        <v>854</v>
      </c>
      <c r="C123" s="248" t="s">
        <v>855</v>
      </c>
      <c r="D123" s="124"/>
      <c r="E123" s="124"/>
      <c r="F123" s="124"/>
      <c r="G123" s="221">
        <v>113.75</v>
      </c>
      <c r="H123" s="221">
        <f t="shared" si="5"/>
        <v>113.75</v>
      </c>
      <c r="I123" s="221">
        <f t="shared" si="4"/>
        <v>0</v>
      </c>
      <c r="J123" s="244" t="s">
        <v>744</v>
      </c>
    </row>
    <row r="124" spans="1:14" ht="25.5">
      <c r="A124" s="124">
        <v>9</v>
      </c>
      <c r="B124" s="229" t="s">
        <v>856</v>
      </c>
      <c r="C124" s="248" t="s">
        <v>857</v>
      </c>
      <c r="D124" s="124"/>
      <c r="E124" s="124"/>
      <c r="F124" s="124"/>
      <c r="G124" s="221">
        <v>66.7</v>
      </c>
      <c r="H124" s="221">
        <f t="shared" si="5"/>
        <v>66.7</v>
      </c>
      <c r="I124" s="221">
        <f t="shared" si="4"/>
        <v>0</v>
      </c>
      <c r="J124" s="244" t="s">
        <v>744</v>
      </c>
    </row>
    <row r="125" spans="1:14" ht="25.5">
      <c r="A125" s="124">
        <v>10</v>
      </c>
      <c r="B125" s="229" t="s">
        <v>858</v>
      </c>
      <c r="C125" s="248" t="s">
        <v>859</v>
      </c>
      <c r="D125" s="124"/>
      <c r="E125" s="124"/>
      <c r="F125" s="124"/>
      <c r="G125" s="221">
        <v>149.4</v>
      </c>
      <c r="H125" s="221">
        <f t="shared" si="5"/>
        <v>149.4</v>
      </c>
      <c r="I125" s="221">
        <f t="shared" si="4"/>
        <v>0</v>
      </c>
      <c r="J125" s="244" t="s">
        <v>744</v>
      </c>
    </row>
    <row r="126" spans="1:14" ht="25.5">
      <c r="A126" s="124">
        <v>11</v>
      </c>
      <c r="B126" s="229" t="s">
        <v>858</v>
      </c>
      <c r="C126" s="248" t="s">
        <v>860</v>
      </c>
      <c r="D126" s="124"/>
      <c r="E126" s="124"/>
      <c r="F126" s="124"/>
      <c r="G126" s="221">
        <v>149.4</v>
      </c>
      <c r="H126" s="221">
        <f t="shared" si="5"/>
        <v>149.4</v>
      </c>
      <c r="I126" s="221">
        <f t="shared" si="4"/>
        <v>0</v>
      </c>
      <c r="J126" s="244" t="s">
        <v>744</v>
      </c>
    </row>
    <row r="127" spans="1:14" ht="38.25">
      <c r="A127" s="124">
        <v>12</v>
      </c>
      <c r="B127" s="229" t="s">
        <v>863</v>
      </c>
      <c r="C127" s="248" t="s">
        <v>864</v>
      </c>
      <c r="D127" s="124"/>
      <c r="E127" s="124"/>
      <c r="F127" s="124"/>
      <c r="G127" s="221">
        <v>181.14099999999999</v>
      </c>
      <c r="H127" s="221">
        <v>155.26300000000001</v>
      </c>
      <c r="I127" s="221">
        <f>G127-H127</f>
        <v>25.877999999999986</v>
      </c>
      <c r="J127" s="244" t="s">
        <v>744</v>
      </c>
    </row>
    <row r="128" spans="1:14" ht="38.25">
      <c r="A128" s="124">
        <v>13</v>
      </c>
      <c r="B128" s="229" t="s">
        <v>863</v>
      </c>
      <c r="C128" s="248" t="s">
        <v>865</v>
      </c>
      <c r="D128" s="124"/>
      <c r="E128" s="124"/>
      <c r="F128" s="124"/>
      <c r="G128" s="221">
        <v>72.055000000000007</v>
      </c>
      <c r="H128" s="221">
        <v>61.761000000000003</v>
      </c>
      <c r="I128" s="221">
        <f t="shared" si="4"/>
        <v>10.294000000000004</v>
      </c>
      <c r="J128" s="244" t="s">
        <v>744</v>
      </c>
    </row>
    <row r="129" spans="1:13" ht="38.25">
      <c r="A129" s="124">
        <v>14</v>
      </c>
      <c r="B129" s="229" t="s">
        <v>863</v>
      </c>
      <c r="C129" s="248" t="s">
        <v>866</v>
      </c>
      <c r="D129" s="124"/>
      <c r="E129" s="124"/>
      <c r="F129" s="124"/>
      <c r="G129" s="221">
        <v>72.055000000000007</v>
      </c>
      <c r="H129" s="221">
        <v>60.902999999999999</v>
      </c>
      <c r="I129" s="221">
        <f t="shared" si="4"/>
        <v>11.152000000000008</v>
      </c>
      <c r="J129" s="244" t="s">
        <v>744</v>
      </c>
    </row>
    <row r="130" spans="1:13" ht="25.5">
      <c r="A130" s="124">
        <v>15</v>
      </c>
      <c r="B130" s="229" t="s">
        <v>867</v>
      </c>
      <c r="C130" s="248" t="s">
        <v>868</v>
      </c>
      <c r="D130" s="124"/>
      <c r="E130" s="124"/>
      <c r="F130" s="124"/>
      <c r="G130" s="221">
        <v>216.7</v>
      </c>
      <c r="H130" s="221">
        <f>G130</f>
        <v>216.7</v>
      </c>
      <c r="I130" s="221">
        <f t="shared" si="4"/>
        <v>0</v>
      </c>
      <c r="J130" s="244" t="s">
        <v>744</v>
      </c>
    </row>
    <row r="131" spans="1:13" ht="25.5">
      <c r="A131" s="124">
        <v>16</v>
      </c>
      <c r="B131" s="229" t="s">
        <v>869</v>
      </c>
      <c r="C131" s="248" t="s">
        <v>870</v>
      </c>
      <c r="D131" s="124"/>
      <c r="E131" s="124"/>
      <c r="F131" s="124"/>
      <c r="G131" s="221">
        <v>230</v>
      </c>
      <c r="H131" s="221">
        <v>28.75</v>
      </c>
      <c r="I131" s="221">
        <f t="shared" si="4"/>
        <v>201.25</v>
      </c>
      <c r="J131" s="244" t="s">
        <v>744</v>
      </c>
    </row>
    <row r="132" spans="1:13" ht="25.5">
      <c r="A132" s="124">
        <v>17</v>
      </c>
      <c r="B132" s="229" t="s">
        <v>869</v>
      </c>
      <c r="C132" s="248" t="s">
        <v>871</v>
      </c>
      <c r="D132" s="124"/>
      <c r="E132" s="124"/>
      <c r="F132" s="124"/>
      <c r="G132" s="221">
        <v>230</v>
      </c>
      <c r="H132" s="221">
        <v>28.75</v>
      </c>
      <c r="I132" s="221">
        <f>G132-H132</f>
        <v>201.25</v>
      </c>
      <c r="J132" s="244" t="s">
        <v>744</v>
      </c>
    </row>
    <row r="133" spans="1:13" ht="25.5">
      <c r="A133" s="124">
        <v>18</v>
      </c>
      <c r="B133" s="229" t="s">
        <v>880</v>
      </c>
      <c r="C133" s="248" t="s">
        <v>881</v>
      </c>
      <c r="D133" s="124"/>
      <c r="E133" s="124"/>
      <c r="F133" s="124"/>
      <c r="G133" s="221">
        <v>156.61000000000001</v>
      </c>
      <c r="H133" s="221">
        <f>G133</f>
        <v>156.61000000000001</v>
      </c>
      <c r="I133" s="221">
        <f>G133-H133</f>
        <v>0</v>
      </c>
      <c r="J133" s="244" t="s">
        <v>744</v>
      </c>
    </row>
    <row r="134" spans="1:13" ht="25.5">
      <c r="A134" s="124">
        <v>19</v>
      </c>
      <c r="B134" s="229" t="s">
        <v>861</v>
      </c>
      <c r="C134" s="248" t="s">
        <v>862</v>
      </c>
      <c r="D134" s="124"/>
      <c r="E134" s="124"/>
      <c r="F134" s="124"/>
      <c r="G134" s="221">
        <v>276</v>
      </c>
      <c r="H134" s="221">
        <f>G134</f>
        <v>276</v>
      </c>
      <c r="I134" s="221">
        <f t="shared" si="4"/>
        <v>0</v>
      </c>
      <c r="J134" s="244" t="s">
        <v>744</v>
      </c>
      <c r="K134" s="575" t="s">
        <v>309</v>
      </c>
      <c r="L134" s="576"/>
      <c r="M134" s="576"/>
    </row>
    <row r="135" spans="1:13">
      <c r="A135" s="251"/>
      <c r="B135" s="245" t="s">
        <v>693</v>
      </c>
      <c r="C135" s="245"/>
      <c r="D135" s="245"/>
      <c r="E135" s="245"/>
      <c r="F135" s="245"/>
      <c r="G135" s="258">
        <f>SUM(G116:G134)</f>
        <v>2715.1220000000008</v>
      </c>
      <c r="H135" s="180">
        <f>SUM(H116:H134)</f>
        <v>2089.2930000000001</v>
      </c>
      <c r="I135" s="180">
        <f>SUM(I116:I134)</f>
        <v>625.82899999999995</v>
      </c>
      <c r="J135" s="124"/>
    </row>
    <row r="136" spans="1:13">
      <c r="A136" s="582" t="s">
        <v>703</v>
      </c>
      <c r="B136" s="583"/>
      <c r="C136" s="583"/>
      <c r="D136" s="583"/>
      <c r="E136" s="583"/>
      <c r="F136" s="583"/>
      <c r="G136" s="583"/>
      <c r="H136" s="583"/>
      <c r="I136" s="583"/>
      <c r="J136" s="584"/>
    </row>
    <row r="137" spans="1:13" ht="51">
      <c r="A137" s="124">
        <v>1</v>
      </c>
      <c r="B137" s="229" t="s">
        <v>524</v>
      </c>
      <c r="C137" s="253" t="s">
        <v>525</v>
      </c>
      <c r="D137" s="88"/>
      <c r="E137" s="88"/>
      <c r="F137" s="88"/>
      <c r="G137" s="210">
        <v>184.81700000000001</v>
      </c>
      <c r="H137" s="210">
        <f>G137</f>
        <v>184.81700000000001</v>
      </c>
      <c r="I137" s="210">
        <f>G137-H137</f>
        <v>0</v>
      </c>
      <c r="J137" s="138" t="s">
        <v>744</v>
      </c>
      <c r="K137" s="575" t="s">
        <v>308</v>
      </c>
      <c r="L137" s="576"/>
    </row>
    <row r="138" spans="1:13" ht="38.25">
      <c r="A138" s="124">
        <v>2</v>
      </c>
      <c r="B138" s="229" t="s">
        <v>527</v>
      </c>
      <c r="C138" s="253" t="s">
        <v>526</v>
      </c>
      <c r="D138" s="88"/>
      <c r="E138" s="88"/>
      <c r="F138" s="88"/>
      <c r="G138" s="210">
        <v>60</v>
      </c>
      <c r="H138" s="210">
        <v>3.3330000000000002</v>
      </c>
      <c r="I138" s="210">
        <f>G138-H138</f>
        <v>56.667000000000002</v>
      </c>
      <c r="J138" s="138" t="s">
        <v>744</v>
      </c>
      <c r="K138" s="575" t="s">
        <v>308</v>
      </c>
      <c r="L138" s="576"/>
    </row>
    <row r="139" spans="1:13">
      <c r="A139" s="124"/>
      <c r="B139" s="245" t="s">
        <v>431</v>
      </c>
      <c r="C139" s="124"/>
      <c r="D139" s="124"/>
      <c r="E139" s="124"/>
      <c r="F139" s="124"/>
      <c r="G139" s="258">
        <f>SUM(G137:G138)</f>
        <v>244.81700000000001</v>
      </c>
      <c r="H139" s="180">
        <f>SUM(H137:H138)</f>
        <v>188.15</v>
      </c>
      <c r="I139" s="180">
        <f>SUM(I137:I138)</f>
        <v>56.667000000000002</v>
      </c>
      <c r="J139" s="124"/>
    </row>
    <row r="140" spans="1:13">
      <c r="A140" s="254"/>
      <c r="B140" s="254"/>
      <c r="C140" s="254"/>
      <c r="D140" s="254"/>
      <c r="E140" s="254"/>
      <c r="F140" s="254"/>
      <c r="G140" s="254"/>
      <c r="H140" s="254"/>
      <c r="I140" s="254"/>
      <c r="J140" s="254"/>
    </row>
    <row r="141" spans="1:13">
      <c r="A141" s="254"/>
      <c r="B141" s="254"/>
      <c r="C141" s="254"/>
      <c r="D141" s="254"/>
      <c r="E141" s="254"/>
      <c r="F141" s="254"/>
      <c r="G141" s="254"/>
      <c r="H141" s="254"/>
      <c r="I141" s="254"/>
      <c r="J141" s="254"/>
    </row>
    <row r="142" spans="1:13">
      <c r="A142" s="255"/>
      <c r="B142" s="255"/>
      <c r="C142" s="255"/>
      <c r="D142" s="255"/>
      <c r="E142" s="255"/>
      <c r="F142" s="255"/>
      <c r="G142" s="255"/>
      <c r="H142" s="255"/>
      <c r="I142" s="255"/>
      <c r="J142" s="255"/>
    </row>
  </sheetData>
  <mergeCells count="30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5:J5"/>
    <mergeCell ref="A10:J10"/>
    <mergeCell ref="A7:J7"/>
    <mergeCell ref="A108:J108"/>
    <mergeCell ref="A6:J6"/>
    <mergeCell ref="A23:J23"/>
    <mergeCell ref="A37:J37"/>
    <mergeCell ref="A24:J24"/>
    <mergeCell ref="A38:J38"/>
    <mergeCell ref="A100:J100"/>
    <mergeCell ref="A103:J103"/>
    <mergeCell ref="K138:L138"/>
    <mergeCell ref="K134:M134"/>
    <mergeCell ref="A110:J110"/>
    <mergeCell ref="K104:L106"/>
    <mergeCell ref="K137:L137"/>
    <mergeCell ref="A115:J115"/>
    <mergeCell ref="A109:J109"/>
    <mergeCell ref="A136:J136"/>
  </mergeCells>
  <phoneticPr fontId="4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7</vt:i4>
      </vt:variant>
    </vt:vector>
  </HeadingPairs>
  <TitlesOfParts>
    <vt:vector size="19" baseType="lpstr">
      <vt:lpstr>ВСЕ С ВЫПИСКИ</vt:lpstr>
      <vt:lpstr>земельные участки</vt:lpstr>
      <vt:lpstr>недвиж.имущество учреждений</vt:lpstr>
      <vt:lpstr>акции, доли в уст капиталах</vt:lpstr>
      <vt:lpstr>недвижимое имущество казны</vt:lpstr>
      <vt:lpstr>движимое имущество казны</vt:lpstr>
      <vt:lpstr>сведения об организ</vt:lpstr>
      <vt:lpstr>прил.2,раздел 9, безв.польз.!!!</vt:lpstr>
      <vt:lpstr>ВЫБ,ПРИН ОС</vt:lpstr>
      <vt:lpstr>ВЫБ,ПРИН движ. имущ</vt:lpstr>
      <vt:lpstr>ВЫБ, ПРИН недв. имущ</vt:lpstr>
      <vt:lpstr>прил.2,раздел 10, аренда!!!!!</vt:lpstr>
      <vt:lpstr>'ВСЕ С ВЫПИСКИ'!Область_печати</vt:lpstr>
      <vt:lpstr>'движимое имущество казны'!Область_печати</vt:lpstr>
      <vt:lpstr>'недвиж.имущество учреждений'!Область_печати</vt:lpstr>
      <vt:lpstr>'недвижимое имущество казны'!Область_печати</vt:lpstr>
      <vt:lpstr>'прил.2,раздел 10, аренда!!!!!'!Область_печати</vt:lpstr>
      <vt:lpstr>'прил.2,раздел 9, безв.польз.!!!'!Область_печати</vt:lpstr>
      <vt:lpstr>'сведения об организ'!Область_печати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2019-06-07T11:28:26Z</cp:lastPrinted>
  <dcterms:created xsi:type="dcterms:W3CDTF">2006-09-28T05:33:49Z</dcterms:created>
  <dcterms:modified xsi:type="dcterms:W3CDTF">2024-12-25T11:59:44Z</dcterms:modified>
</cp:coreProperties>
</file>