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38" activeTab="5"/>
  </bookViews>
  <sheets>
    <sheet name="ведом" sheetId="1" r:id="rId1"/>
    <sheet name="разделы" sheetId="2" r:id="rId2"/>
    <sheet name="програм" sheetId="3" r:id="rId3"/>
    <sheet name="капы" sheetId="4" r:id="rId4"/>
    <sheet name="дорожный фонд" sheetId="5" r:id="rId5"/>
    <sheet name="дотация" sheetId="6" r:id="rId6"/>
  </sheets>
  <definedNames>
    <definedName name="_xlnm.Print_Titles" localSheetId="0">'ведом'!$10:$11</definedName>
    <definedName name="_xlnm.Print_Titles" localSheetId="2">'програм'!$8:$9</definedName>
    <definedName name="_xlnm.Print_Titles" localSheetId="1">'разделы'!$8:$9</definedName>
    <definedName name="_xlnm.Print_Area" localSheetId="0">'ведом'!$A$1:$O$467</definedName>
    <definedName name="_xlnm.Print_Area" localSheetId="3">'капы'!$A$1:$F$19</definedName>
    <definedName name="_xlnm.Print_Area" localSheetId="2">'програм'!$A$1:$L$275</definedName>
    <definedName name="_xlnm.Print_Area" localSheetId="1">'разделы'!$A$1:$L$373</definedName>
  </definedNames>
  <calcPr fullCalcOnLoad="1"/>
</workbook>
</file>

<file path=xl/sharedStrings.xml><?xml version="1.0" encoding="utf-8"?>
<sst xmlns="http://schemas.openxmlformats.org/spreadsheetml/2006/main" count="4655" uniqueCount="851">
  <si>
    <t>Исполнение полномочий по установлению органами местного самоуправления регулируемых тарифов на перевозки по муниципальным маршрутам регулярных перевозок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</si>
  <si>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по содержанию сибиреязвенных скотомогильников (биотермических ям) находящихся в собственности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</si>
  <si>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03 1 01 74620</t>
  </si>
  <si>
    <t xml:space="preserve">  04 3 04 </t>
  </si>
  <si>
    <t xml:space="preserve"> 05 2 01 00590</t>
  </si>
  <si>
    <t>Дотации на выравнивание бюджетной обеспеченности поселений (Межбюджетные трансферты)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</si>
  <si>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</si>
  <si>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</si>
  <si>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</si>
  <si>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</si>
  <si>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</si>
  <si>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 xml:space="preserve"> 06 3 </t>
  </si>
  <si>
    <t xml:space="preserve"> 06 3 01 </t>
  </si>
  <si>
    <t xml:space="preserve"> 12 1</t>
  </si>
  <si>
    <t>Подпрограмма «Благоустройство дворовых территорий многоквартирных домов поселений Краснояружского района»</t>
  </si>
  <si>
    <t xml:space="preserve"> 01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</si>
  <si>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</si>
  <si>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</si>
  <si>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</si>
  <si>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</si>
  <si>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</si>
  <si>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</si>
  <si>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>Основное мероприятие "Оказание социальных услуг населению организациями социального обслуживания"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</si>
  <si>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</si>
  <si>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02 2 03 22110</t>
  </si>
  <si>
    <t>05 2 01 00590</t>
  </si>
  <si>
    <t>Жилищно-коммунальное хозяйство</t>
  </si>
  <si>
    <t>400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</si>
  <si>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</si>
  <si>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</si>
  <si>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</si>
  <si>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</si>
  <si>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</si>
  <si>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</si>
  <si>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</si>
  <si>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</si>
  <si>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99 9 00 70110</t>
  </si>
  <si>
    <t>99 9 00 80110</t>
  </si>
  <si>
    <t xml:space="preserve"> 99 </t>
  </si>
  <si>
    <t xml:space="preserve"> 99 9 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</si>
  <si>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</si>
  <si>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</si>
  <si>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</si>
  <si>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Другие вопросы в области охраны окружающей среды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</si>
  <si>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</si>
  <si>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</si>
  <si>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</si>
  <si>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</si>
  <si>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</si>
  <si>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</si>
  <si>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</si>
  <si>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Основное мероприятие "Развитие инфраструктуры системы дошкольного образования"</t>
  </si>
  <si>
    <t xml:space="preserve"> 02 1 04</t>
  </si>
  <si>
    <t>02 1 04 22110</t>
  </si>
  <si>
    <t>02 1 04 72120</t>
  </si>
  <si>
    <t>04 3 04 22110</t>
  </si>
  <si>
    <t>Обеспечение жильём молодых семей (Социальное обеспечение и иные выплаты населению)</t>
  </si>
  <si>
    <t>07 3 01 L4970</t>
  </si>
  <si>
    <t>Обеспечение функций  органов местного самоуправления  (Иные бюджетные ассигнования)</t>
  </si>
  <si>
    <t xml:space="preserve">  02 1 04 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</si>
  <si>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</si>
  <si>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</si>
  <si>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районе"</t>
  </si>
  <si>
    <t>Муниципальная программа Краснояружского района  "Социальная поддержка граждан в Краснояружском районе"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</si>
  <si>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</si>
  <si>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</si>
  <si>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</si>
  <si>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</si>
  <si>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Муниципальная программа 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</si>
  <si>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районе"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</si>
  <si>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</si>
  <si>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</si>
  <si>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</si>
  <si>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 "Развитие информационного общества в Краснояружском районе"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</si>
  <si>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</si>
  <si>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</si>
  <si>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</si>
  <si>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</si>
  <si>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</si>
  <si>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</si>
  <si>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</si>
  <si>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</si>
  <si>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</si>
  <si>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</si>
  <si>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</si>
  <si>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</si>
  <si>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</si>
  <si>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</si>
  <si>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</si>
  <si>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</si>
  <si>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Основное мероприятие "Содержание и ремонт автомобильных дорог общего пользования местного значения"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</si>
  <si>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</si>
  <si>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</si>
  <si>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</si>
  <si>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</si>
  <si>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</si>
  <si>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</si>
  <si>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>Подпрограмма "Развитие дошкольного образования"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</si>
  <si>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</si>
  <si>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</si>
  <si>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</si>
  <si>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районе"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</si>
  <si>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</si>
  <si>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"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</si>
  <si>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</si>
  <si>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</si>
  <si>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</si>
  <si>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</si>
  <si>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</si>
  <si>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дошкольного образо-вания"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</si>
  <si>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"</t>
  </si>
  <si>
    <t>Муниципальная программа Краснояружского района 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</si>
  <si>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"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</si>
  <si>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(Социальное обеспечение и иные выплаты населению)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</si>
  <si>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</si>
  <si>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</si>
  <si>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</si>
  <si>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</si>
  <si>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</si>
  <si>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</si>
  <si>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образова-ния"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</si>
  <si>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</si>
  <si>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</si>
  <si>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</si>
  <si>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07 3 02 26460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</si>
  <si>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</si>
  <si>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</si>
  <si>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</si>
  <si>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</si>
  <si>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</si>
  <si>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</si>
  <si>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</si>
  <si>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</si>
  <si>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района" 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</si>
  <si>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района" 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</si>
  <si>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 </t>
  </si>
  <si>
    <t>Муниципальная программа Краснояружского района "Социальная поддержка граждан в Краснояружском районе"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</si>
  <si>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</si>
  <si>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</si>
  <si>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</si>
  <si>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районе"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</si>
  <si>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</si>
  <si>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</si>
  <si>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</si>
  <si>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</si>
  <si>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</si>
  <si>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</si>
  <si>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"</t>
  </si>
  <si>
    <t xml:space="preserve">Приложение 3  </t>
  </si>
  <si>
    <t>Приложение 4</t>
  </si>
  <si>
    <t>Приложение  5</t>
  </si>
  <si>
    <t>Приложение 6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</si>
  <si>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</si>
  <si>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</si>
  <si>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</si>
  <si>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</si>
  <si>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</si>
  <si>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</si>
  <si>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</si>
  <si>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</si>
  <si>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</si>
  <si>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</si>
  <si>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</si>
  <si>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</si>
  <si>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</si>
  <si>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</si>
  <si>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</si>
  <si>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</si>
  <si>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</si>
  <si>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200</t>
  </si>
  <si>
    <t>Национальная безопасность и правоохранительная деятельность</t>
  </si>
  <si>
    <t xml:space="preserve">850 </t>
  </si>
  <si>
    <t>Национальная экономика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</si>
  <si>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</si>
  <si>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</si>
  <si>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</si>
  <si>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>Дополнительное образование детей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</si>
  <si>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</si>
  <si>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</si>
  <si>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(Иные бюджетные ассигнования)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</si>
  <si>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</si>
  <si>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 xml:space="preserve"> 03 7 </t>
  </si>
  <si>
    <t xml:space="preserve"> 03 7 02 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</si>
  <si>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</si>
  <si>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</si>
  <si>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</si>
  <si>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</si>
  <si>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</si>
  <si>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</si>
  <si>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</si>
  <si>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</si>
  <si>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</si>
  <si>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</si>
  <si>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</si>
  <si>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</si>
  <si>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</si>
  <si>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</si>
  <si>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Всего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</si>
  <si>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</si>
  <si>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</si>
  <si>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</si>
  <si>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</si>
  <si>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</si>
  <si>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Подпрограмма Развитие государственной гражданской и муниципальной службы муниципальной программы Краснояружского района Развитие кадровой политики Краснояружского района</t>
  </si>
  <si>
    <t xml:space="preserve"> 11 1 </t>
  </si>
  <si>
    <t>Основное мероприятие кадровое обеспечение муниципальной службы</t>
  </si>
  <si>
    <t xml:space="preserve"> 11 1 01 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</si>
  <si>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</si>
  <si>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11 1 01 21010</t>
  </si>
  <si>
    <t>Подпрограмма Противодействие коррупции муниципальной программы Краснояружского района Развитие кадровой политики Краснояружского района</t>
  </si>
  <si>
    <t xml:space="preserve"> 11 2 </t>
  </si>
  <si>
    <t xml:space="preserve">Основное мероприятие Повышение квалификации, профессиональная подготовка и переподготовка кадров </t>
  </si>
  <si>
    <t xml:space="preserve"> 11 2 01 </t>
  </si>
  <si>
    <t>Повышение квалификации, профессиональная подготовка и переподготовка кадров(Закупка товаров, работ и услуг для государственных (муниципальных) нужд)</t>
  </si>
  <si>
    <t>11 2 01 21010</t>
  </si>
  <si>
    <t>Другие общегосударственные вопросы</t>
  </si>
  <si>
    <t>13</t>
  </si>
  <si>
    <t>Организация деятельности территориальных комиссий по делам несовершеннолетних и защите их прав (Закупка товаров, работ и услуг для государственных (муниципальных) нужд)</t>
  </si>
  <si>
    <t>Осуществление переданных полномочий Российской Федерации по государственной регистрации актов гражданского состояния  (Закупка товаров, работ и услуг для государственных (муниципальных) нужд)</t>
  </si>
  <si>
    <t>Осуществление полномочий по организации мероприятий при осуществлении деятельности по обращению с животными без владельцев (Предоставление субсидий бюджетным, автономным учреждениям и иным некоммерческим организациям)</t>
  </si>
  <si>
    <t>Содержание и ремонт автомобильных дорог общего пользования местного значения (Закупка товаров, работ и услуг для государственных (муниципальных) нужд)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</si>
  <si>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</si>
  <si>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 xml:space="preserve"> 06 1 </t>
  </si>
  <si>
    <t xml:space="preserve">Основное мероприятие Организация и 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 </t>
  </si>
  <si>
    <t xml:space="preserve"> 06 1 04 </t>
  </si>
  <si>
    <t>Организация и 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 (Закупка товаров, работ и услуг для государственных (муниципальных) нужд)</t>
  </si>
  <si>
    <t xml:space="preserve"> 06 1 04 S0470</t>
  </si>
  <si>
    <t>Основное мероприятие "Обеспечение предоставления муниципальных услуг с использованием современных информационных и телекоммуникационных технологий"</t>
  </si>
  <si>
    <t>Обеспечение предоставления муниципальных услуг с использованием современных информационных и телекоммуникационных технологий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</si>
  <si>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 Краснояружского района"</t>
  </si>
  <si>
    <t>Обустройство и восстановление воинских захоронений (Закупка товаров, работ и услуг для государственных (муниципальных) нужд)</t>
  </si>
  <si>
    <t xml:space="preserve"> 04 4 01 R2990</t>
  </si>
  <si>
    <t>Организация наружного освещения населённых пунктов(Закупка товаров, работ и услуг для государственных (муниципальных) нужд)</t>
  </si>
  <si>
    <t>Осуществление отдельных полномочий по рассмотрению дел об административных правонарушений (Закупка товаров, работ и услуг для государственных (муниципальных) нужд)</t>
  </si>
  <si>
    <t>Муниципальная программа Краснояружского района  "Развитие культуры и искусства Краснояружского района"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</si>
  <si>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 Краснояружского района"</t>
  </si>
  <si>
    <t>07 3 10 S3900</t>
  </si>
  <si>
    <t>Контрольно-счетная комиссия муниципального района "Краснояружский район" Белгородской области</t>
  </si>
  <si>
    <t>854</t>
  </si>
  <si>
    <t>Управление капитального строительства, дорог общего пользования и архитектуры администрации Краснояружского района</t>
  </si>
  <si>
    <t>855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</si>
  <si>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 (Закупка товаров, работ и услуг для государственных (муниципальных) нужд)</t>
  </si>
  <si>
    <t>08 1 01 57840</t>
  </si>
  <si>
    <t>Основное мероприятие Капитальный ремонт автомобильных дорог общего пользования местного значения</t>
  </si>
  <si>
    <t xml:space="preserve"> 08 1 02 </t>
  </si>
  <si>
    <t>Капитальный ремонт и ремонт автомобильных дорог общего пользования местного значения  (Закупка товаров, работ и услуг для государственных (муниципальных) нужд)</t>
  </si>
  <si>
    <t>08 1 02 20580</t>
  </si>
  <si>
    <t>Капитальный ремонт и ремонт автомобильных дорог общего пользования населённых пунктов района (Закупка товаров, работ и услуг для государственных (муниципальных) нужд)</t>
  </si>
  <si>
    <t>08 1 02 72140</t>
  </si>
  <si>
    <t>Муниципальная программа Краснояружского района Обеспечение доступным и комфортным жильём и коммунальными услугами жителей Краснояружского района</t>
  </si>
  <si>
    <t xml:space="preserve"> '07</t>
  </si>
  <si>
    <t>Подпрограмма Создание условий для обеспечения населения качественными услугами жилищно-коммунального хозяйства муниципальной программы Краснояружского района Обеспечение доступным и комфортным жильём и коммунальными услугами жителей Краснояружского района</t>
  </si>
  <si>
    <t>07 1</t>
  </si>
  <si>
    <t>07 1 01</t>
  </si>
  <si>
    <t>Благоустройство (Закупка товаров, работ и услуг для государственных (муниципальных) нужд)</t>
  </si>
  <si>
    <t>Основное мероприятие Проект "Формирование комфортной городской среды"</t>
  </si>
  <si>
    <t>Основное мероприятие Региональный проект Модернизация школьных систем образования в Белгородской области</t>
  </si>
  <si>
    <t xml:space="preserve"> 02 2 06</t>
  </si>
  <si>
    <t>Реализация мероприятий по модернизации школьных систем образования  (капитальный ремонт общеобразовательных организаций) (Закупка товаров, работ и услуг для государственных (муниципальных) нужд)</t>
  </si>
  <si>
    <t>02 2 06 L7501</t>
  </si>
  <si>
    <t>Расходы на осуществление деятельности по ремонту жилых помещений, в которых дети-сироты и дети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(Закупка товаров, работ и услуг для государственных (муниципальных) нужд)</t>
  </si>
  <si>
    <t>Мероприятия подпрограммы Обеспечение жильем молодых семей субъекта Российской Федерации (Социальное обеспечение и иные выплаты населению)</t>
  </si>
  <si>
    <t>07 3 01 73770</t>
  </si>
  <si>
    <t>Муниципальная программа Краснояружского района  "Развитие культуры и искусства  Краснояружского района"</t>
  </si>
  <si>
    <t>Подпрограмма "Развитие библиотечного дела"  муниципальной программы  Краснояружского района "Развитие культуры и искусства  Краснояружского района"</t>
  </si>
  <si>
    <t>Подпрограмма "Развитие музейного дела"  муниципальной программы  Краснояружского района "Развитие культуры и искусства  Краснояружского района"</t>
  </si>
  <si>
    <t>Расходы по укреплению материально-технической базы учреждений культуры (Закупка товаров, работ и услуг для государственных (муниципальных) нужд)</t>
  </si>
  <si>
    <t>04 2 01 S5560</t>
  </si>
  <si>
    <t>Основное мероприятие Развитие инфраструктуры в сфере культуры</t>
  </si>
  <si>
    <t>Обеспечение развития  укрепления материально-технической базы учреждений  культуры (Предоставление субсидий бюджетным, автономным учреждениям и иным некоммерческим организациям)</t>
  </si>
  <si>
    <t>04 3 04 24670</t>
  </si>
  <si>
    <t>Выплаты ежемесячных денежных компенсаций расходов по оплате электроэнергии, приобретённой на нужды электроотопления  (Социальное обеспечение и иные выплаты населению)</t>
  </si>
  <si>
    <t>03 1 01 72570</t>
  </si>
  <si>
    <t>03 1 01 R4620</t>
  </si>
  <si>
    <t>На вознаграждение приёмному родителю, оплата труда родителя-воспитателя (Социальное обеспечение и иные выплаты населению)</t>
  </si>
  <si>
    <t>03 3 02 72890</t>
  </si>
  <si>
    <t>Проведение выборов в законодательные (представительные) органы местного самоуправления (Закупка товаров, работ и услуг для государственных (муниципальных) нужд)</t>
  </si>
  <si>
    <t>99 9 00 00770</t>
  </si>
  <si>
    <t>Организация наружного освещения населённых пунктов (Закупка товаров, работ и услуг для государственных (муниципальных) нужд)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</si>
  <si>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Краснояружского района"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</si>
  <si>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Краснояружского района"</t>
  </si>
  <si>
    <t>Социальное обеспечение и иные выплаты населению (Социальное обеспечение и иные выплаты населению)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</si>
  <si>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</si>
  <si>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</si>
  <si>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</si>
  <si>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 Краснояружского района"</t>
  </si>
  <si>
    <t xml:space="preserve">Подпрограмма "Развитие библиотечного дела"  муниципальной программы Краснояружского района "Развитие культуры и искусства  Краснояружского района" </t>
  </si>
  <si>
    <t xml:space="preserve"> 04 1 02 L5192</t>
  </si>
  <si>
    <t xml:space="preserve">Подпрограмма "Развитие музейного дела" муниципальной программы Краснояружского района "Развитие культуры и искусства Краснояружского района" 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</si>
  <si>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 Краснояружского района" 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</si>
  <si>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Краснояружского района" </t>
  </si>
  <si>
    <t>от ___ декабря  2022 года №____</t>
  </si>
  <si>
    <t>2025 год</t>
  </si>
  <si>
    <t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на 2023 год и плановый период 2024 и 2025 годов</t>
  </si>
  <si>
    <t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на 2023 год и плановый период 2024 и 2025 годов</t>
  </si>
  <si>
    <t>от ___ декабря 2022 года № ___</t>
  </si>
  <si>
    <t>от ___декабря 2022 года № _____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</si>
  <si>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на 2023 год и плановый период 2024 и 2025 годов</t>
  </si>
  <si>
    <t>Бюджет дорожного фонда Краснояружского района на 2023 год и на плановый период 2024 и 2025 годов</t>
  </si>
  <si>
    <t>от ____ декабря 2022 года №____</t>
  </si>
  <si>
    <t>Распределение дотаций на выравнивание бюджетной обеспеченности поселений на 2023 год и на плановый период 2024 и 2025 годов</t>
  </si>
  <si>
    <t>07 3 08 73940</t>
  </si>
  <si>
    <t xml:space="preserve"> 07 3 08</t>
  </si>
  <si>
    <t>Основное мероприятие Оказание государственной (областной) поддержки в приобретении жилья с помощью жилищных (ипотечных) кредитов (займов) отдельным категориям граждан</t>
  </si>
  <si>
    <t>Предоставление субсидий гражданам, постоянно проживающим на территории Белгородской области, имеющим на праве собственности на территории Белгородской области жилое помещение, которое было повреждено в результате противоправных действий иностранных государств (Социальное обеспечение и иные выплаты населению)</t>
  </si>
  <si>
    <t>12 1 F2 L5550</t>
  </si>
  <si>
    <t>Мини-стерство, ведомство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</si>
  <si>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</si>
  <si>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</si>
  <si>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</si>
  <si>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Выплаты ежемесячных пособий гражданам, имеющим детей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</si>
  <si>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</si>
  <si>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</si>
  <si>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 xml:space="preserve"> 03 7 01 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</si>
  <si>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</si>
  <si>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</si>
  <si>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</si>
  <si>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</si>
  <si>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</si>
  <si>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</si>
  <si>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</si>
  <si>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</si>
  <si>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</si>
  <si>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</si>
  <si>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</si>
  <si>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</si>
  <si>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</si>
  <si>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Основное мероприятие: "Обеспечение функций по содержанию скотомогильников (биотермических ям) области"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</si>
  <si>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</si>
  <si>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</si>
  <si>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</si>
  <si>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</si>
  <si>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02 2 03 72120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</si>
  <si>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</si>
  <si>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07 1 02 S1340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</si>
  <si>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</si>
  <si>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 xml:space="preserve"> 04</t>
  </si>
  <si>
    <t xml:space="preserve"> 04 5</t>
  </si>
  <si>
    <t xml:space="preserve"> 04 5 03</t>
  </si>
  <si>
    <t>04 5 03 13220</t>
  </si>
  <si>
    <t>03 2 01 71690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</si>
  <si>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</si>
  <si>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</si>
  <si>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</si>
  <si>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</si>
  <si>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</si>
  <si>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</si>
  <si>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</si>
  <si>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</si>
  <si>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</si>
  <si>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04 3 </t>
  </si>
  <si>
    <t xml:space="preserve"> 04 3 01 </t>
  </si>
  <si>
    <t>Субсидии некоммерческим организациям (за исключением государственных учреждений)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</si>
  <si>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</si>
  <si>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</si>
  <si>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</si>
  <si>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</si>
  <si>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</si>
  <si>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</si>
  <si>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</si>
  <si>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</si>
  <si>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Осуществление мер социальной защиты многодетных семей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</si>
  <si>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</si>
  <si>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</si>
  <si>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</si>
  <si>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</si>
  <si>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</si>
  <si>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</si>
  <si>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</si>
  <si>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</si>
  <si>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</si>
  <si>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</si>
  <si>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Реализация функций иных органов местного самоуправления</t>
  </si>
  <si>
    <t>08 2 01 73850</t>
  </si>
  <si>
    <t xml:space="preserve"> 08 2 02 </t>
  </si>
  <si>
    <t>Основное мероприятие Компенсация потерь в доходах организациям автомобильного транспорта</t>
  </si>
  <si>
    <t>Комплектование книжных фондов библиотек  (Закупка товаров, работ и услуг для государственных (муниципальных) нужд)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</si>
  <si>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</si>
  <si>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</si>
  <si>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</si>
  <si>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"Реализация общеобра-зовательных программ дошкольного образования"</t>
  </si>
  <si>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</si>
  <si>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</si>
  <si>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Под-раз-дел</t>
  </si>
  <si>
    <t xml:space="preserve"> 05 2 </t>
  </si>
  <si>
    <t xml:space="preserve"> 05 2 01 </t>
  </si>
  <si>
    <t>Основное мероприятие "Вовлечение в общественную деятельность молодежи в возрасте от 14 до 30 лет"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</si>
  <si>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</si>
  <si>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</si>
  <si>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</si>
  <si>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</si>
  <si>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Основное мероприятие "Поддержка социально-ориентированных некоммерческих организаций"</t>
  </si>
  <si>
    <t xml:space="preserve"> 06 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</si>
  <si>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</si>
  <si>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</si>
  <si>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</si>
  <si>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</si>
  <si>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</si>
  <si>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04 5 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</si>
  <si>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</si>
  <si>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</si>
  <si>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 xml:space="preserve"> 07 </t>
  </si>
  <si>
    <t xml:space="preserve"> 07 1 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</si>
  <si>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</si>
  <si>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</si>
  <si>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03 1 02 </t>
  </si>
  <si>
    <t>Основное мероприятие "Социальная поддержка отдельных категорий граждан"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</si>
  <si>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</si>
  <si>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</si>
  <si>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</si>
  <si>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</si>
  <si>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</si>
  <si>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</si>
  <si>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</si>
  <si>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</si>
  <si>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</si>
  <si>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</si>
  <si>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</si>
  <si>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</si>
  <si>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</si>
  <si>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</si>
  <si>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</si>
  <si>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</si>
  <si>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</si>
  <si>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>Основное мероприятие "Обеспечение  жильём детей-сирот и детей, оставшихся без попечения родителей, лицам из их числа"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</si>
  <si>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</si>
  <si>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</si>
  <si>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 (Предоставление субсидий бюджетным, автономным учреждениям и иным некоммерческим организациям)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</si>
  <si>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(Предоставление субсидий бюджетным, автономным учреждениям и иным некоммерческим организациям)</t>
  </si>
  <si>
    <t xml:space="preserve">  04 3</t>
  </si>
  <si>
    <t xml:space="preserve">  04 3 04</t>
  </si>
  <si>
    <t xml:space="preserve">  04 4</t>
  </si>
  <si>
    <t xml:space="preserve">  04</t>
  </si>
  <si>
    <t xml:space="preserve">  04 4 01</t>
  </si>
  <si>
    <t xml:space="preserve">  03 </t>
  </si>
  <si>
    <t xml:space="preserve">  03 1 </t>
  </si>
  <si>
    <t xml:space="preserve">  03 1 02 </t>
  </si>
  <si>
    <t xml:space="preserve">  07 3 </t>
  </si>
  <si>
    <t xml:space="preserve">  07 </t>
  </si>
  <si>
    <t xml:space="preserve">  07 3 01 </t>
  </si>
  <si>
    <t xml:space="preserve">  07 3 06 </t>
  </si>
  <si>
    <t xml:space="preserve">  05 </t>
  </si>
  <si>
    <t xml:space="preserve">  05 1 </t>
  </si>
  <si>
    <t xml:space="preserve">  05 1 01 </t>
  </si>
  <si>
    <t xml:space="preserve">  99 </t>
  </si>
  <si>
    <t xml:space="preserve">  99 9 </t>
  </si>
  <si>
    <t xml:space="preserve">  01 3 </t>
  </si>
  <si>
    <t xml:space="preserve">  01 3 01 </t>
  </si>
  <si>
    <t xml:space="preserve">  01 4 </t>
  </si>
  <si>
    <t xml:space="preserve">  02 </t>
  </si>
  <si>
    <t xml:space="preserve">  02 1  </t>
  </si>
  <si>
    <t xml:space="preserve">  02 1 02 </t>
  </si>
  <si>
    <t xml:space="preserve">  02 1 04</t>
  </si>
  <si>
    <t xml:space="preserve">  02 2 </t>
  </si>
  <si>
    <t xml:space="preserve">  02 2 01 </t>
  </si>
  <si>
    <t xml:space="preserve">  02 2 02 </t>
  </si>
  <si>
    <t xml:space="preserve">  02 2 03</t>
  </si>
  <si>
    <t xml:space="preserve">  02 3 </t>
  </si>
  <si>
    <t xml:space="preserve">  02 3 01 </t>
  </si>
  <si>
    <t xml:space="preserve">  02 5 </t>
  </si>
  <si>
    <t xml:space="preserve">  02 5 01 </t>
  </si>
  <si>
    <t xml:space="preserve">  02 5 02 </t>
  </si>
  <si>
    <t xml:space="preserve">   02 5 05 </t>
  </si>
  <si>
    <t xml:space="preserve">  03  </t>
  </si>
  <si>
    <t xml:space="preserve">  03 1</t>
  </si>
  <si>
    <t xml:space="preserve">  03 1 01 </t>
  </si>
  <si>
    <t xml:space="preserve">  03 2 </t>
  </si>
  <si>
    <t xml:space="preserve">  03 2 01 </t>
  </si>
  <si>
    <t xml:space="preserve">  03 3 </t>
  </si>
  <si>
    <t xml:space="preserve">  03 3 01 </t>
  </si>
  <si>
    <t xml:space="preserve">  03 3 02 </t>
  </si>
  <si>
    <t xml:space="preserve">  03 4 </t>
  </si>
  <si>
    <t xml:space="preserve">  03 4 01 </t>
  </si>
  <si>
    <t xml:space="preserve">  03 6</t>
  </si>
  <si>
    <t xml:space="preserve">   03 6 01 </t>
  </si>
  <si>
    <t xml:space="preserve">  03 7 </t>
  </si>
  <si>
    <t xml:space="preserve">   03 7 03 </t>
  </si>
  <si>
    <t xml:space="preserve">   03 7 04 </t>
  </si>
  <si>
    <t xml:space="preserve">   03 7 05 </t>
  </si>
  <si>
    <t xml:space="preserve">  04 1 </t>
  </si>
  <si>
    <t xml:space="preserve">  04 1 01 </t>
  </si>
  <si>
    <t xml:space="preserve">  04 2 </t>
  </si>
  <si>
    <t xml:space="preserve">  04 2 01 </t>
  </si>
  <si>
    <t xml:space="preserve">  04 3   </t>
  </si>
  <si>
    <t xml:space="preserve">  04 3 01 </t>
  </si>
  <si>
    <t xml:space="preserve">  04 5 </t>
  </si>
  <si>
    <t xml:space="preserve">  04 5 01 </t>
  </si>
  <si>
    <t xml:space="preserve">  04 5 02 </t>
  </si>
  <si>
    <t xml:space="preserve">   04 5 03 </t>
  </si>
  <si>
    <t xml:space="preserve">  05  </t>
  </si>
  <si>
    <t xml:space="preserve">  05 1  </t>
  </si>
  <si>
    <t xml:space="preserve">  05 1 01</t>
  </si>
  <si>
    <t xml:space="preserve">   05 2  </t>
  </si>
  <si>
    <t xml:space="preserve">  05 2 01 </t>
  </si>
  <si>
    <t xml:space="preserve">  06  </t>
  </si>
  <si>
    <t xml:space="preserve">  06 3  </t>
  </si>
  <si>
    <t xml:space="preserve">  06 3 01</t>
  </si>
  <si>
    <t xml:space="preserve">  07 1   </t>
  </si>
  <si>
    <t xml:space="preserve">  07 1 02 </t>
  </si>
  <si>
    <t xml:space="preserve">  07 3   </t>
  </si>
  <si>
    <t xml:space="preserve">  07 3 01</t>
  </si>
  <si>
    <t xml:space="preserve">  07 3 02</t>
  </si>
  <si>
    <t xml:space="preserve">  08 </t>
  </si>
  <si>
    <t xml:space="preserve">  08 1 </t>
  </si>
  <si>
    <t xml:space="preserve">  08 1 01 </t>
  </si>
  <si>
    <t xml:space="preserve">  08 2  </t>
  </si>
  <si>
    <t xml:space="preserve">  08 2 01 </t>
  </si>
  <si>
    <t xml:space="preserve">  09  </t>
  </si>
  <si>
    <t xml:space="preserve">  09 1  </t>
  </si>
  <si>
    <t xml:space="preserve">  10  </t>
  </si>
  <si>
    <t xml:space="preserve">  10 1  </t>
  </si>
  <si>
    <t xml:space="preserve">  12 1</t>
  </si>
  <si>
    <t xml:space="preserve">  12 1 F2</t>
  </si>
  <si>
    <t xml:space="preserve">  99  </t>
  </si>
  <si>
    <t xml:space="preserve">  99 9  </t>
  </si>
  <si>
    <t>03 3 02 71530</t>
  </si>
  <si>
    <t>Расходы на оплату коммунальных услуг и содержание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(Социальное обеспечение и иные выплаты населению)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</si>
  <si>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</si>
  <si>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</si>
  <si>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бесплатного горячего питания обучающихся, получающих начальное общее образование в организациях (муниципальные образовательные организации (Предоставление субсидий бюджетным, автономным учреждениям и иным некоммерческим организациям)</t>
  </si>
  <si>
    <t>02 2 01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</si>
  <si>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</si>
  <si>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Осуществление мер социальной защиты многодетных семей (Предоставление субсидий бюджетным, автономным учреждениям и иным некоммерческим организациям)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</si>
  <si>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</si>
  <si>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 xml:space="preserve"> 04 1 02</t>
  </si>
  <si>
    <t>Оплата ежемесячных денежных выплат лицам, признанным пострадавшими от политических репрессий  (Социальное обеспечение и иные выплаты населению)</t>
  </si>
  <si>
    <t>03 1 02 72440</t>
  </si>
  <si>
    <t>Оплата ежемесячных денежных выплат лицам, признанным пострадавшими от политических репрессий  (Закупка товаров, работ и услуг для государственных (муниципальных) нужд)населению)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</si>
  <si>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</si>
  <si>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</si>
  <si>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</si>
  <si>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 xml:space="preserve"> 09 1 03 </t>
  </si>
  <si>
    <t>03 1 02 72430</t>
  </si>
  <si>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</si>
  <si>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</si>
  <si>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 xml:space="preserve"> 09 1 03 73870</t>
  </si>
  <si>
    <t xml:space="preserve">  09 1 03 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</si>
  <si>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</si>
  <si>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</si>
  <si>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</si>
  <si>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</si>
  <si>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</si>
  <si>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</si>
  <si>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</si>
  <si>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муниципального района на 2023 год и на плановый период 2024 и 2025 годов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</si>
  <si>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</si>
  <si>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</si>
  <si>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</si>
  <si>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</si>
  <si>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</si>
  <si>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</si>
  <si>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</si>
  <si>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</si>
  <si>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</si>
  <si>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</si>
  <si>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Предоставление материальной и иной помощи для погребения 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</si>
  <si>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</si>
  <si>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</si>
  <si>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</si>
  <si>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</si>
  <si>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</si>
  <si>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</si>
  <si>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</si>
  <si>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</si>
  <si>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</si>
  <si>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</si>
  <si>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</si>
  <si>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</si>
  <si>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</si>
  <si>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02 2 01 53030</t>
  </si>
  <si>
    <t>О 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</si>
  <si>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02 3 01 20630</t>
  </si>
  <si>
    <t>Осуществление мер социальной защиты многодетных семей   (Предоставление субсидий бюджетным, автономным учреждениям и иным некоммерческим организациям)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</si>
  <si>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</si>
  <si>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</si>
  <si>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"</t>
  </si>
  <si>
    <t>Муниципальная программа "Развитие информационного общества в Краснояружском районе"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</si>
  <si>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районе"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</si>
  <si>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районе"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</si>
  <si>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</si>
  <si>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Органы юстиции</t>
  </si>
  <si>
    <t xml:space="preserve"> 12 1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</si>
  <si>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</si>
  <si>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 xml:space="preserve">  10</t>
  </si>
  <si>
    <t xml:space="preserve">  10 1</t>
  </si>
  <si>
    <t xml:space="preserve">  10 1 03</t>
  </si>
  <si>
    <t>10 1 03 25040</t>
  </si>
  <si>
    <t>Основное мероприятие "Модернизация, развитие и сопровождение региональной информационно-аналитической системы"</t>
  </si>
  <si>
    <t>Модернизация, развитие и сопровождение региональной информационно-аналитической системы (Закупка товаров, работ и услуг для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</si>
  <si>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</si>
  <si>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 xml:space="preserve"> 01 2</t>
  </si>
  <si>
    <t>Поддержка внедрения систем видеонаблюдения в общественных местах (Закупка товаров, работ и услуг для государственных (муниципальных) нужд)</t>
  </si>
  <si>
    <t>01 2 03 20380</t>
  </si>
  <si>
    <t>Основное мероприятие "Поддержка внедрения систем видеонаблюдения в общественных местах"</t>
  </si>
  <si>
    <t xml:space="preserve"> 01 2 03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</si>
  <si>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</si>
  <si>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</si>
  <si>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</si>
  <si>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03 2 01 71590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</si>
  <si>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</si>
  <si>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</si>
  <si>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</si>
  <si>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</si>
  <si>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</si>
  <si>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</si>
  <si>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</si>
  <si>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Другие вопросы в области образования</t>
  </si>
  <si>
    <t>МУ Управление культуры администрации Краснояружского района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</si>
  <si>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</si>
  <si>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</si>
  <si>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</si>
  <si>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</si>
  <si>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</si>
  <si>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 xml:space="preserve">Оплата ежемесячных денежных выплат труженникам тыла </t>
  </si>
  <si>
    <t>03 1 02 72420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</si>
  <si>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</si>
  <si>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</si>
  <si>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</si>
  <si>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</si>
  <si>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</si>
  <si>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</si>
  <si>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</si>
  <si>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</si>
  <si>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</si>
  <si>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</si>
  <si>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</si>
  <si>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</si>
  <si>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</si>
  <si>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</si>
  <si>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</si>
  <si>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99 9 00 00190</t>
  </si>
  <si>
    <t>03 6 01 59300</t>
  </si>
  <si>
    <t>01 4 01 00590</t>
  </si>
  <si>
    <t>06 3 01 71210</t>
  </si>
  <si>
    <t>08 2 01 63810</t>
  </si>
  <si>
    <t>07 1 02 71340</t>
  </si>
  <si>
    <t>03 1 02 73820</t>
  </si>
  <si>
    <t>05 1 01 00590</t>
  </si>
  <si>
    <t>99 9 00 20450</t>
  </si>
  <si>
    <t>к решению муниципального совета</t>
  </si>
  <si>
    <t xml:space="preserve">Краснояружского района </t>
  </si>
  <si>
    <t>Ведомственная структура расходов бюджета</t>
  </si>
  <si>
    <t>тыс.руб.</t>
  </si>
  <si>
    <t>Наименование показателя</t>
  </si>
  <si>
    <t>Раз-дел</t>
  </si>
  <si>
    <t>Подраздел</t>
  </si>
  <si>
    <t>Целевая статья</t>
  </si>
  <si>
    <t>Средства обл.бюджета</t>
  </si>
  <si>
    <t>Средства местного бюджета</t>
  </si>
  <si>
    <t>В С Е Г О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</si>
  <si>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</si>
  <si>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</si>
  <si>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</si>
  <si>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</si>
  <si>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</si>
  <si>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Подпограмма "Повышение эффективности работы в сфере профилактики правонарушений и борьбы с преступностью"муниципальной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</si>
  <si>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</si>
  <si>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>Основное мероприятие "Государственная охрана объектов культурного наследия"</t>
  </si>
  <si>
    <t xml:space="preserve"> 10 1</t>
  </si>
  <si>
    <t>12 1 F2 55550</t>
  </si>
  <si>
    <t>Все кап.вложения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</si>
  <si>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</si>
  <si>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Софинансирование капитальных вложений (строительство, реконструкция) в объекты муниципальной собственности (Закупка товаров, работ и услуг для государственных (муниципальных) нужд)</t>
  </si>
  <si>
    <t>04 3 04 72120</t>
  </si>
  <si>
    <t xml:space="preserve"> 04 3 04 72120</t>
  </si>
  <si>
    <t xml:space="preserve"> 01 2 02</t>
  </si>
  <si>
    <t>01 2 02 20300</t>
  </si>
  <si>
    <t>Основное мероприятие "Создание и стимулирование общественных организаций правоохранительной направленности"</t>
  </si>
  <si>
    <t>Непрограммная часть</t>
  </si>
  <si>
    <t xml:space="preserve"> 07 1 01 </t>
  </si>
  <si>
    <t>07 1 01 20010</t>
  </si>
  <si>
    <t>Основное мероприятие Мероприятия по благоустройству населённых пунктов</t>
  </si>
  <si>
    <t xml:space="preserve">  07 1 01 </t>
  </si>
  <si>
    <t>№ п/п</t>
  </si>
  <si>
    <t>Наименование поселений</t>
  </si>
  <si>
    <t>1.</t>
  </si>
  <si>
    <t>И Т О Г О</t>
  </si>
  <si>
    <t>Основное мероприятие "Создание и стимулирование общественных организаций правоохранительной направленности" (Социальное обеспечение и иные выплаты населению)</t>
  </si>
  <si>
    <t>Поддержка внедрения систем видеонаблюдения в общественных местах  (Закупка товаров, работ и услуг для государственных (муниципальных) нужд)</t>
  </si>
  <si>
    <t>2024 год</t>
  </si>
  <si>
    <t>03 3 02 71520</t>
  </si>
  <si>
    <t xml:space="preserve">Расходы на осуществление деятельности по ремонту жилых помещений, в которых дети-сироты и дети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</t>
  </si>
  <si>
    <t xml:space="preserve"> 07 3 10</t>
  </si>
  <si>
    <t>Основное мероприятие "Предоставление благоустроенных жилых помещений семьям с детьми инвалидами"</t>
  </si>
  <si>
    <t>04 1 02 L5192</t>
  </si>
  <si>
    <t xml:space="preserve"> 09 1 04</t>
  </si>
  <si>
    <t>09 1 04 73880</t>
  </si>
  <si>
    <t>Основное мероприятие " Осуществление деятельности по обращению с животными без владельцев"</t>
  </si>
  <si>
    <t>Комплектование книжных фондов библиотек  муниципальных образований и государственных библиотек городов Москвы и Санкт-Петербурга (Закупка товаров, работ и услуг для государственных (муниципальных) нужд)</t>
  </si>
  <si>
    <t>Приложение  12</t>
  </si>
  <si>
    <t>2</t>
  </si>
  <si>
    <t>Доходы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</si>
  <si>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РФ, в части, подлежащей зачислению в бюджет муниципального района</t>
  </si>
  <si>
    <t>Итого закрепленных налоговых и неналоговых доходов</t>
  </si>
  <si>
    <t>2.</t>
  </si>
  <si>
    <t>Часть общего объема доходов местного бюджета</t>
  </si>
  <si>
    <t>3.</t>
  </si>
  <si>
    <t>Субсидии из областного бюджета на строительство и капитальный ремонт дорог общего пользования</t>
  </si>
  <si>
    <t>Всего доходов</t>
  </si>
  <si>
    <t>Расходы</t>
  </si>
  <si>
    <t xml:space="preserve">Капитальный и текущий ремонт, реконструкция и строительство автомобильных дорог общего пользования местного значения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</si>
  <si>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</si>
  <si>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4.</t>
  </si>
  <si>
    <t>Управление дорожным хозяйством</t>
  </si>
  <si>
    <t>Всего расходов</t>
  </si>
  <si>
    <t>Таблица 1</t>
  </si>
  <si>
    <t>Приложения  13</t>
  </si>
  <si>
    <t>Вязовское сельское поселение</t>
  </si>
  <si>
    <t>Графовское  сельское поселение</t>
  </si>
  <si>
    <t>Илек-Пеньковское  сельское поселение</t>
  </si>
  <si>
    <t>Колотиловское  сельское поселение</t>
  </si>
  <si>
    <t>5.</t>
  </si>
  <si>
    <t>Репяховское  сельское поселение</t>
  </si>
  <si>
    <t>6.</t>
  </si>
  <si>
    <t>Сергиевское  сельское поселение</t>
  </si>
  <si>
    <t>7.</t>
  </si>
  <si>
    <t>Теребренское  сельское поселение</t>
  </si>
  <si>
    <t>8.</t>
  </si>
  <si>
    <t>Городское поселение "Поселок Красная Яруга"</t>
  </si>
  <si>
    <t>Содержание и ремонт автомобильных дорог общего пользования местного значения (Предоставление субсидий бюджетным, автономным учреждениям и иным некоммерческим организациям)</t>
  </si>
  <si>
    <t>08 1 01 20570</t>
  </si>
  <si>
    <t>Благоустройство (Предоставление субсидий бюджетным, автономным учреждениям и иным некоммерческим организациям)</t>
  </si>
  <si>
    <t>Реализация мероприятий по обеспечению жильем семей, имеющих детей-инвалидов, нуждающихся в улучшении жилищных условий (Капитальные вложения в объекты недвижимого имущества государственной (муниципальной) собственности)</t>
  </si>
  <si>
    <t xml:space="preserve">Содержание и ремонт автомобильных дорог общего пользования местного значения </t>
  </si>
  <si>
    <t>к решению Муниципального совета</t>
  </si>
  <si>
    <t xml:space="preserve"> 10 1 01 </t>
  </si>
  <si>
    <t>Обеспечение предоставления муниципальных услуг с использованием современных информационных и телекоммуникационных технологий (Закупка товаров, работ и услуг для государственных (муниципальных) нужд)</t>
  </si>
  <si>
    <t>10 1 01 25010</t>
  </si>
  <si>
    <t>Муниципальная программа Краснояружского района Развитие кадровой политики Краснояружского района</t>
  </si>
  <si>
    <t xml:space="preserve"> 11 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</si>
  <si>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</si>
  <si>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</si>
  <si>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</si>
  <si>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</si>
  <si>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02 </t>
  </si>
  <si>
    <t xml:space="preserve"> 02 1 </t>
  </si>
  <si>
    <t xml:space="preserve"> 02 1 01 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</si>
  <si>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</si>
  <si>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</si>
  <si>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</si>
  <si>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</si>
  <si>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</si>
  <si>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02 2 01 73040</t>
  </si>
  <si>
    <t>02 2 01 73060</t>
  </si>
  <si>
    <t>02 3 01 00590</t>
  </si>
  <si>
    <t>02 2 02 70650</t>
  </si>
  <si>
    <t>02 5 01 00190</t>
  </si>
  <si>
    <t>02 5 05 73220</t>
  </si>
  <si>
    <t>02 5 02 00590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</si>
  <si>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</si>
  <si>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</si>
  <si>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</si>
  <si>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</si>
  <si>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</si>
  <si>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</si>
  <si>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</si>
  <si>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</si>
  <si>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873</t>
  </si>
  <si>
    <t>Пенсионное обеспечение</t>
  </si>
  <si>
    <t>Социальное обслуживание населения</t>
  </si>
  <si>
    <t>03 3 01 72850</t>
  </si>
  <si>
    <t>03 3 02 72860</t>
  </si>
  <si>
    <t>03 3 02 72870</t>
  </si>
  <si>
    <t>03 3 02 73000</t>
  </si>
  <si>
    <t>03 4 01 20850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</si>
  <si>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</si>
  <si>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</si>
  <si>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03 7 01 71230</t>
  </si>
  <si>
    <t>03 7 02 71240</t>
  </si>
  <si>
    <t>03 7 03 71250</t>
  </si>
  <si>
    <t>03 7 04 71260</t>
  </si>
  <si>
    <t>03 7 05 71270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</si>
  <si>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</si>
  <si>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</si>
  <si>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</si>
  <si>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</si>
  <si>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</si>
  <si>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 xml:space="preserve"> 09 1 </t>
  </si>
  <si>
    <t>03 1 01 52500</t>
  </si>
  <si>
    <t>03 1 01 71510</t>
  </si>
  <si>
    <t>03 1 02 72310</t>
  </si>
  <si>
    <t>03 1 02 72360</t>
  </si>
  <si>
    <t>03 1 02 72370</t>
  </si>
  <si>
    <t>03 1 02 72410</t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</si>
  <si>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</si>
  <si>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</si>
  <si>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</si>
  <si>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</si>
  <si>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</si>
  <si>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</si>
  <si>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Основное мероприятие "Реализация общеобразовательных программ дошкольного образования"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</si>
  <si>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</si>
  <si>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</si>
  <si>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</si>
  <si>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</si>
  <si>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</si>
  <si>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</si>
  <si>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</si>
  <si>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</si>
  <si>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</si>
  <si>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</si>
  <si>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</si>
  <si>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</si>
  <si>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</si>
  <si>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</si>
  <si>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Сельское хозяйство и рыболовство</t>
  </si>
  <si>
    <t>Транспорт</t>
  </si>
  <si>
    <t>800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</si>
  <si>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</si>
  <si>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</si>
  <si>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</si>
  <si>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Основное мероприятие "Реализация дополнительных общеобразовательных (общеразвивающих) программ"</t>
  </si>
  <si>
    <t xml:space="preserve"> 02 5 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</si>
  <si>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</si>
  <si>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</si>
  <si>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</si>
  <si>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</si>
  <si>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</si>
  <si>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300</t>
  </si>
  <si>
    <t>Охрана семьи и детства</t>
  </si>
  <si>
    <t>10</t>
  </si>
  <si>
    <t>Физическая культура и спорт</t>
  </si>
  <si>
    <t>Физическая культура</t>
  </si>
  <si>
    <t>11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</si>
  <si>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</si>
  <si>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</si>
  <si>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</si>
  <si>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</si>
  <si>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</si>
  <si>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</si>
  <si>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Основное мероприятие "Организация наружного освещения населённых пунктов"</t>
  </si>
  <si>
    <t xml:space="preserve"> 07 1 02 </t>
  </si>
  <si>
    <t xml:space="preserve"> 05 </t>
  </si>
  <si>
    <t xml:space="preserve"> 05 1 01 </t>
  </si>
  <si>
    <t xml:space="preserve"> 05 1 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</si>
  <si>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</si>
  <si>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</si>
  <si>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</si>
  <si>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</si>
  <si>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</si>
  <si>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</si>
  <si>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« Формирование современной городской среды в Краснояружском районе»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</si>
  <si>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</si>
  <si>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</si>
  <si>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района"</t>
  </si>
  <si>
    <t>Муниципальная программа Краснояружского района  "Развитие физической культуры, спорта и молодёжного движения в Краснояружском районе"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</si>
  <si>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</si>
  <si>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 "Развитие культуры и искусства в Краснояружском районе"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</si>
  <si>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районе"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</si>
  <si>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районе"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</si>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</sst>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dd/mm/yyyy\ hh:mm"/>
  </numFmts>
  <fonts count="3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4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49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" fillId="0" borderId="0" xfId="5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6" fillId="0" borderId="10" xfId="56" applyNumberFormat="1" applyFont="1" applyFill="1" applyBorder="1" applyAlignment="1" applyProtection="1">
      <alignment horizontal="left" vertical="center" wrapText="1"/>
      <protection/>
    </xf>
    <xf numFmtId="49" fontId="2" fillId="0" borderId="10" xfId="56" applyNumberFormat="1" applyFont="1" applyFill="1" applyBorder="1" applyAlignment="1" applyProtection="1">
      <alignment horizontal="left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49" fontId="8" fillId="0" borderId="10" xfId="56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49" fontId="2" fillId="24" borderId="10" xfId="56" applyNumberFormat="1" applyFont="1" applyFill="1" applyBorder="1" applyAlignment="1" applyProtection="1">
      <alignment horizontal="left" vertical="center" wrapText="1"/>
      <protection/>
    </xf>
    <xf numFmtId="172" fontId="2" fillId="24" borderId="10" xfId="56" applyNumberFormat="1" applyFont="1" applyFill="1" applyBorder="1" applyAlignment="1" applyProtection="1">
      <alignment horizontal="right" vertical="center" wrapText="1"/>
      <protection/>
    </xf>
    <xf numFmtId="172" fontId="6" fillId="0" borderId="10" xfId="56" applyNumberFormat="1" applyFont="1" applyFill="1" applyBorder="1" applyAlignment="1" applyProtection="1">
      <alignment horizontal="right" vertical="center" wrapText="1"/>
      <protection/>
    </xf>
    <xf numFmtId="172" fontId="2" fillId="0" borderId="10" xfId="56" applyNumberFormat="1" applyFont="1" applyFill="1" applyBorder="1" applyAlignment="1" applyProtection="1">
      <alignment horizontal="right" vertical="center" wrapText="1"/>
      <protection/>
    </xf>
    <xf numFmtId="172" fontId="6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/>
    </xf>
    <xf numFmtId="172" fontId="1" fillId="24" borderId="0" xfId="0" applyNumberFormat="1" applyFont="1" applyFill="1" applyBorder="1" applyAlignment="1">
      <alignment/>
    </xf>
    <xf numFmtId="0" fontId="3" fillId="24" borderId="0" xfId="56" applyNumberFormat="1" applyFont="1" applyFill="1" applyBorder="1" applyAlignment="1" applyProtection="1">
      <alignment horizontal="left" vertical="center" wrapText="1"/>
      <protection/>
    </xf>
    <xf numFmtId="172" fontId="6" fillId="24" borderId="0" xfId="56" applyNumberFormat="1" applyFont="1" applyFill="1" applyBorder="1" applyAlignment="1" applyProtection="1">
      <alignment/>
      <protection/>
    </xf>
    <xf numFmtId="172" fontId="6" fillId="24" borderId="0" xfId="56" applyNumberFormat="1" applyFont="1" applyFill="1" applyBorder="1" applyAlignment="1" applyProtection="1">
      <alignment horizontal="center"/>
      <protection/>
    </xf>
    <xf numFmtId="0" fontId="5" fillId="24" borderId="0" xfId="0" applyFont="1" applyFill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2" fontId="6" fillId="24" borderId="10" xfId="56" applyNumberFormat="1" applyFont="1" applyFill="1" applyBorder="1" applyAlignment="1" applyProtection="1">
      <alignment horizontal="right" vertical="center" wrapText="1"/>
      <protection/>
    </xf>
    <xf numFmtId="0" fontId="8" fillId="24" borderId="0" xfId="0" applyFont="1" applyFill="1" applyAlignment="1">
      <alignment/>
    </xf>
    <xf numFmtId="49" fontId="2" fillId="24" borderId="10" xfId="56" applyNumberFormat="1" applyFont="1" applyFill="1" applyBorder="1" applyAlignment="1" applyProtection="1">
      <alignment horizontal="left" vertical="center" wrapText="1"/>
      <protection/>
    </xf>
    <xf numFmtId="49" fontId="2" fillId="24" borderId="10" xfId="56" applyNumberFormat="1" applyFont="1" applyFill="1" applyBorder="1" applyAlignment="1" applyProtection="1">
      <alignment horizontal="left"/>
      <protection/>
    </xf>
    <xf numFmtId="172" fontId="2" fillId="24" borderId="10" xfId="56" applyNumberFormat="1" applyFont="1" applyFill="1" applyBorder="1" applyAlignment="1" applyProtection="1">
      <alignment/>
      <protection/>
    </xf>
    <xf numFmtId="49" fontId="2" fillId="24" borderId="10" xfId="56" applyNumberFormat="1" applyFont="1" applyFill="1" applyBorder="1" applyAlignment="1" applyProtection="1">
      <alignment horizontal="center"/>
      <protection/>
    </xf>
    <xf numFmtId="49" fontId="5" fillId="24" borderId="10" xfId="56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NumberFormat="1" applyFont="1" applyFill="1" applyBorder="1" applyAlignment="1">
      <alignment horizontal="left" vertical="center" wrapText="1"/>
    </xf>
    <xf numFmtId="172" fontId="2" fillId="24" borderId="10" xfId="56" applyNumberFormat="1" applyFont="1" applyFill="1" applyBorder="1" applyAlignment="1" applyProtection="1">
      <alignment horizontal="right" vertical="center" wrapText="1"/>
      <protection/>
    </xf>
    <xf numFmtId="2" fontId="2" fillId="24" borderId="10" xfId="56" applyNumberFormat="1" applyFont="1" applyFill="1" applyBorder="1" applyAlignment="1" applyProtection="1">
      <alignment horizontal="left" vertical="center" wrapText="1"/>
      <protection/>
    </xf>
    <xf numFmtId="49" fontId="2" fillId="24" borderId="10" xfId="54" applyNumberFormat="1" applyFont="1" applyFill="1" applyBorder="1" applyAlignment="1">
      <alignment horizontal="center" wrapText="1"/>
      <protection/>
    </xf>
    <xf numFmtId="49" fontId="2" fillId="24" borderId="10" xfId="56" applyNumberFormat="1" applyFont="1" applyFill="1" applyBorder="1" applyAlignment="1" applyProtection="1" quotePrefix="1">
      <alignment horizontal="center"/>
      <protection/>
    </xf>
    <xf numFmtId="172" fontId="2" fillId="24" borderId="10" xfId="0" applyNumberFormat="1" applyFont="1" applyFill="1" applyBorder="1" applyAlignment="1">
      <alignment/>
    </xf>
    <xf numFmtId="172" fontId="2" fillId="24" borderId="11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10" xfId="0" applyNumberFormat="1" applyFont="1" applyFill="1" applyBorder="1" applyAlignment="1">
      <alignment horizontal="justify" wrapText="1"/>
    </xf>
    <xf numFmtId="49" fontId="2" fillId="24" borderId="10" xfId="56" applyNumberFormat="1" applyFont="1" applyFill="1" applyBorder="1" applyAlignment="1" applyProtection="1">
      <alignment horizontal="left" wrapText="1"/>
      <protection/>
    </xf>
    <xf numFmtId="49" fontId="2" fillId="24" borderId="10" xfId="56" applyNumberFormat="1" applyFont="1" applyFill="1" applyBorder="1" applyAlignment="1" applyProtection="1">
      <alignment horizontal="center" wrapText="1"/>
      <protection/>
    </xf>
    <xf numFmtId="49" fontId="2" fillId="24" borderId="10" xfId="56" applyNumberFormat="1" applyFont="1" applyFill="1" applyBorder="1" applyAlignment="1" applyProtection="1" quotePrefix="1">
      <alignment horizontal="center" wrapText="1"/>
      <protection/>
    </xf>
    <xf numFmtId="49" fontId="6" fillId="24" borderId="10" xfId="54" applyNumberFormat="1" applyFont="1" applyFill="1" applyBorder="1" applyAlignment="1">
      <alignment horizontal="left" wrapText="1"/>
      <protection/>
    </xf>
    <xf numFmtId="49" fontId="6" fillId="24" borderId="10" xfId="56" applyNumberFormat="1" applyFont="1" applyFill="1" applyBorder="1" applyAlignment="1" applyProtection="1">
      <alignment horizontal="center"/>
      <protection/>
    </xf>
    <xf numFmtId="172" fontId="6" fillId="24" borderId="10" xfId="56" applyNumberFormat="1" applyFont="1" applyFill="1" applyBorder="1" applyAlignment="1" applyProtection="1">
      <alignment/>
      <protection/>
    </xf>
    <xf numFmtId="0" fontId="6" fillId="24" borderId="0" xfId="0" applyFont="1" applyFill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54" applyNumberFormat="1" applyFont="1" applyFill="1" applyBorder="1" applyAlignment="1">
      <alignment horizontal="left" wrapText="1"/>
      <protection/>
    </xf>
    <xf numFmtId="172" fontId="2" fillId="24" borderId="11" xfId="56" applyNumberFormat="1" applyFont="1" applyFill="1" applyBorder="1" applyAlignment="1" applyProtection="1">
      <alignment/>
      <protection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172" fontId="6" fillId="24" borderId="10" xfId="0" applyNumberFormat="1" applyFont="1" applyFill="1" applyBorder="1" applyAlignment="1">
      <alignment/>
    </xf>
    <xf numFmtId="3" fontId="2" fillId="24" borderId="10" xfId="56" applyNumberFormat="1" applyFont="1" applyFill="1" applyBorder="1" applyAlignment="1" applyProtection="1">
      <alignment horizontal="center" wrapText="1"/>
      <protection/>
    </xf>
    <xf numFmtId="0" fontId="2" fillId="24" borderId="10" xfId="0" applyNumberFormat="1" applyFont="1" applyFill="1" applyBorder="1" applyAlignment="1">
      <alignment horizontal="justify" vertical="center" wrapText="1"/>
    </xf>
    <xf numFmtId="0" fontId="6" fillId="24" borderId="10" xfId="0" applyNumberFormat="1" applyFont="1" applyFill="1" applyBorder="1" applyAlignment="1">
      <alignment horizontal="justify" wrapText="1"/>
    </xf>
    <xf numFmtId="3" fontId="6" fillId="24" borderId="10" xfId="56" applyNumberFormat="1" applyFont="1" applyFill="1" applyBorder="1" applyAlignment="1" applyProtection="1">
      <alignment horizontal="center" wrapText="1"/>
      <protection/>
    </xf>
    <xf numFmtId="49" fontId="6" fillId="24" borderId="10" xfId="56" applyNumberFormat="1" applyFont="1" applyFill="1" applyBorder="1" applyAlignment="1" applyProtection="1">
      <alignment horizontal="center" wrapText="1"/>
      <protection/>
    </xf>
    <xf numFmtId="49" fontId="6" fillId="24" borderId="10" xfId="0" applyNumberFormat="1" applyFont="1" applyFill="1" applyBorder="1" applyAlignment="1">
      <alignment horizontal="left"/>
    </xf>
    <xf numFmtId="49" fontId="6" fillId="24" borderId="10" xfId="0" applyNumberFormat="1" applyFont="1" applyFill="1" applyBorder="1" applyAlignment="1">
      <alignment horizontal="center"/>
    </xf>
    <xf numFmtId="172" fontId="6" fillId="24" borderId="10" xfId="0" applyNumberFormat="1" applyFont="1" applyFill="1" applyBorder="1" applyAlignment="1">
      <alignment/>
    </xf>
    <xf numFmtId="172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vertical="center" wrapText="1"/>
    </xf>
    <xf numFmtId="2" fontId="6" fillId="24" borderId="10" xfId="0" applyNumberFormat="1" applyFont="1" applyFill="1" applyBorder="1" applyAlignment="1">
      <alignment horizontal="left" vertical="center" wrapText="1"/>
    </xf>
    <xf numFmtId="49" fontId="6" fillId="24" borderId="10" xfId="56" applyNumberFormat="1" applyFont="1" applyFill="1" applyBorder="1" applyAlignment="1" applyProtection="1">
      <alignment horizontal="left"/>
      <protection/>
    </xf>
    <xf numFmtId="3" fontId="2" fillId="24" borderId="10" xfId="54" applyNumberFormat="1" applyFont="1" applyFill="1" applyBorder="1" applyAlignment="1">
      <alignment horizontal="left" wrapText="1"/>
      <protection/>
    </xf>
    <xf numFmtId="3" fontId="2" fillId="24" borderId="10" xfId="54" applyNumberFormat="1" applyFont="1" applyFill="1" applyBorder="1" applyAlignment="1">
      <alignment horizontal="center" wrapText="1"/>
      <protection/>
    </xf>
    <xf numFmtId="49" fontId="2" fillId="24" borderId="10" xfId="55" applyNumberFormat="1" applyFont="1" applyFill="1" applyBorder="1" applyAlignment="1">
      <alignment horizontal="center" wrapText="1"/>
      <protection/>
    </xf>
    <xf numFmtId="0" fontId="2" fillId="24" borderId="10" xfId="0" applyFont="1" applyFill="1" applyBorder="1" applyAlignment="1">
      <alignment horizontal="justify" wrapText="1"/>
    </xf>
    <xf numFmtId="0" fontId="6" fillId="24" borderId="10" xfId="0" applyNumberFormat="1" applyFont="1" applyFill="1" applyBorder="1" applyAlignment="1">
      <alignment horizontal="left" vertical="center" wrapText="1"/>
    </xf>
    <xf numFmtId="49" fontId="6" fillId="24" borderId="10" xfId="56" applyNumberFormat="1" applyFont="1" applyFill="1" applyBorder="1" applyAlignment="1" applyProtection="1" quotePrefix="1">
      <alignment horizontal="center"/>
      <protection/>
    </xf>
    <xf numFmtId="49" fontId="2" fillId="24" borderId="10" xfId="56" applyNumberFormat="1" applyFont="1" applyFill="1" applyBorder="1" applyAlignment="1" applyProtection="1">
      <alignment/>
      <protection/>
    </xf>
    <xf numFmtId="1" fontId="2" fillId="24" borderId="10" xfId="54" applyNumberFormat="1" applyFont="1" applyFill="1" applyBorder="1" applyAlignment="1">
      <alignment horizontal="left" wrapText="1"/>
      <protection/>
    </xf>
    <xf numFmtId="1" fontId="2" fillId="24" borderId="10" xfId="54" applyNumberFormat="1" applyFont="1" applyFill="1" applyBorder="1" applyAlignment="1">
      <alignment horizontal="center" wrapText="1"/>
      <protection/>
    </xf>
    <xf numFmtId="49" fontId="2" fillId="24" borderId="10" xfId="55" applyNumberFormat="1" applyFont="1" applyFill="1" applyBorder="1" applyAlignment="1">
      <alignment horizontal="left" wrapText="1"/>
      <protection/>
    </xf>
    <xf numFmtId="3" fontId="2" fillId="24" borderId="10" xfId="56" applyNumberFormat="1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>
      <alignment horizontal="justify" vertical="center" wrapText="1"/>
    </xf>
    <xf numFmtId="0" fontId="6" fillId="24" borderId="10" xfId="0" applyFont="1" applyFill="1" applyBorder="1" applyAlignment="1">
      <alignment wrapText="1"/>
    </xf>
    <xf numFmtId="1" fontId="6" fillId="24" borderId="10" xfId="54" applyNumberFormat="1" applyFont="1" applyFill="1" applyBorder="1" applyAlignment="1">
      <alignment horizontal="left" wrapText="1"/>
      <protection/>
    </xf>
    <xf numFmtId="49" fontId="6" fillId="24" borderId="10" xfId="56" applyNumberFormat="1" applyFont="1" applyFill="1" applyBorder="1" applyAlignment="1" applyProtection="1" quotePrefix="1">
      <alignment horizontal="center" wrapText="1"/>
      <protection/>
    </xf>
    <xf numFmtId="0" fontId="2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 applyProtection="1">
      <alignment horizontal="center" wrapText="1"/>
      <protection/>
    </xf>
    <xf numFmtId="49" fontId="2" fillId="24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left" vertical="center" wrapText="1"/>
    </xf>
    <xf numFmtId="49" fontId="2" fillId="24" borderId="0" xfId="0" applyNumberFormat="1" applyFont="1" applyFill="1" applyAlignment="1">
      <alignment horizontal="left" vertical="center" wrapText="1"/>
    </xf>
    <xf numFmtId="49" fontId="2" fillId="24" borderId="0" xfId="0" applyNumberFormat="1" applyFont="1" applyFill="1" applyAlignment="1">
      <alignment horizontal="center"/>
    </xf>
    <xf numFmtId="172" fontId="2" fillId="24" borderId="0" xfId="0" applyNumberFormat="1" applyFont="1" applyFill="1" applyAlignment="1">
      <alignment/>
    </xf>
    <xf numFmtId="172" fontId="2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horizontal="left" vertical="center"/>
    </xf>
    <xf numFmtId="172" fontId="2" fillId="24" borderId="0" xfId="56" applyNumberFormat="1" applyFont="1" applyFill="1" applyBorder="1" applyAlignment="1" applyProtection="1">
      <alignment horizontal="center"/>
      <protection/>
    </xf>
    <xf numFmtId="3" fontId="6" fillId="24" borderId="10" xfId="56" applyNumberFormat="1" applyFont="1" applyFill="1" applyBorder="1" applyAlignment="1" applyProtection="1">
      <alignment horizontal="center"/>
      <protection/>
    </xf>
    <xf numFmtId="49" fontId="6" fillId="24" borderId="10" xfId="56" applyNumberFormat="1" applyFont="1" applyFill="1" applyBorder="1" applyAlignment="1" applyProtection="1">
      <alignment horizontal="left" vertical="center"/>
      <protection/>
    </xf>
    <xf numFmtId="49" fontId="6" fillId="24" borderId="10" xfId="54" applyNumberFormat="1" applyFont="1" applyFill="1" applyBorder="1" applyAlignment="1">
      <alignment horizontal="center" wrapText="1"/>
      <protection/>
    </xf>
    <xf numFmtId="49" fontId="2" fillId="24" borderId="10" xfId="56" applyNumberFormat="1" applyFont="1" applyFill="1" applyBorder="1" applyAlignment="1" applyProtection="1" quotePrefix="1">
      <alignment horizontal="left"/>
      <protection/>
    </xf>
    <xf numFmtId="1" fontId="2" fillId="24" borderId="10" xfId="54" applyNumberFormat="1" applyFont="1" applyFill="1" applyBorder="1" applyAlignment="1" quotePrefix="1">
      <alignment horizontal="left" wrapText="1"/>
      <protection/>
    </xf>
    <xf numFmtId="1" fontId="6" fillId="24" borderId="10" xfId="54" applyNumberFormat="1" applyFont="1" applyFill="1" applyBorder="1" applyAlignment="1">
      <alignment horizontal="center" wrapText="1"/>
      <protection/>
    </xf>
    <xf numFmtId="0" fontId="6" fillId="24" borderId="10" xfId="0" applyFont="1" applyFill="1" applyBorder="1" applyAlignment="1" quotePrefix="1">
      <alignment horizontal="center"/>
    </xf>
    <xf numFmtId="49" fontId="2" fillId="24" borderId="10" xfId="56" applyNumberFormat="1" applyFont="1" applyFill="1" applyBorder="1" applyAlignment="1" applyProtection="1" quotePrefix="1">
      <alignment/>
      <protection/>
    </xf>
    <xf numFmtId="0" fontId="2" fillId="24" borderId="10" xfId="0" applyFont="1" applyFill="1" applyBorder="1" applyAlignment="1" quotePrefix="1">
      <alignment horizontal="left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4" fontId="2" fillId="24" borderId="10" xfId="56" applyNumberFormat="1" applyFont="1" applyFill="1" applyBorder="1" applyAlignment="1" applyProtection="1">
      <alignment/>
      <protection/>
    </xf>
    <xf numFmtId="4" fontId="2" fillId="24" borderId="10" xfId="0" applyNumberFormat="1" applyFont="1" applyFill="1" applyBorder="1" applyAlignment="1">
      <alignment/>
    </xf>
    <xf numFmtId="49" fontId="6" fillId="24" borderId="10" xfId="0" applyNumberFormat="1" applyFont="1" applyFill="1" applyBorder="1" applyAlignment="1" quotePrefix="1">
      <alignment horizontal="center"/>
    </xf>
    <xf numFmtId="49" fontId="2" fillId="24" borderId="10" xfId="0" applyNumberFormat="1" applyFont="1" applyFill="1" applyBorder="1" applyAlignment="1" quotePrefix="1">
      <alignment horizontal="center"/>
    </xf>
    <xf numFmtId="49" fontId="6" fillId="24" borderId="0" xfId="0" applyNumberFormat="1" applyFont="1" applyFill="1" applyBorder="1" applyAlignment="1">
      <alignment horizontal="left" vertical="center" wrapText="1"/>
    </xf>
    <xf numFmtId="49" fontId="6" fillId="24" borderId="0" xfId="0" applyNumberFormat="1" applyFont="1" applyFill="1" applyBorder="1" applyAlignment="1">
      <alignment horizontal="center"/>
    </xf>
    <xf numFmtId="172" fontId="6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49" fontId="2" fillId="24" borderId="0" xfId="56" applyNumberFormat="1" applyFont="1" applyFill="1" applyBorder="1" applyAlignment="1" applyProtection="1">
      <alignment horizontal="left" vertical="center" wrapText="1"/>
      <protection/>
    </xf>
    <xf numFmtId="49" fontId="2" fillId="24" borderId="0" xfId="56" applyNumberFormat="1" applyFont="1" applyFill="1" applyBorder="1" applyAlignment="1" applyProtection="1">
      <alignment horizontal="center" wrapText="1"/>
      <protection/>
    </xf>
    <xf numFmtId="49" fontId="2" fillId="24" borderId="0" xfId="56" applyNumberFormat="1" applyFont="1" applyFill="1" applyBorder="1" applyAlignment="1" applyProtection="1">
      <alignment horizontal="center"/>
      <protection/>
    </xf>
    <xf numFmtId="0" fontId="2" fillId="24" borderId="0" xfId="56" applyNumberFormat="1" applyFont="1" applyFill="1" applyBorder="1" applyAlignment="1" applyProtection="1">
      <alignment horizontal="center"/>
      <protection/>
    </xf>
    <xf numFmtId="172" fontId="2" fillId="24" borderId="12" xfId="56" applyNumberFormat="1" applyFont="1" applyFill="1" applyBorder="1" applyAlignment="1" applyProtection="1">
      <alignment/>
      <protection/>
    </xf>
    <xf numFmtId="0" fontId="6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/>
    </xf>
    <xf numFmtId="173" fontId="6" fillId="24" borderId="10" xfId="54" applyNumberFormat="1" applyFont="1" applyFill="1" applyBorder="1" applyAlignment="1">
      <alignment horizontal="center" wrapText="1"/>
      <protection/>
    </xf>
    <xf numFmtId="2" fontId="2" fillId="24" borderId="10" xfId="0" applyNumberFormat="1" applyFont="1" applyFill="1" applyBorder="1" applyAlignment="1">
      <alignment horizontal="center" wrapText="1"/>
    </xf>
    <xf numFmtId="2" fontId="6" fillId="24" borderId="10" xfId="0" applyNumberFormat="1" applyFont="1" applyFill="1" applyBorder="1" applyAlignment="1">
      <alignment horizontal="center" wrapText="1"/>
    </xf>
    <xf numFmtId="172" fontId="6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 quotePrefix="1">
      <alignment horizontal="center"/>
    </xf>
    <xf numFmtId="49" fontId="2" fillId="24" borderId="0" xfId="0" applyNumberFormat="1" applyFont="1" applyFill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72" fontId="2" fillId="24" borderId="0" xfId="56" applyNumberFormat="1" applyFont="1" applyFill="1" applyBorder="1" applyAlignment="1" applyProtection="1">
      <alignment/>
      <protection/>
    </xf>
    <xf numFmtId="172" fontId="6" fillId="24" borderId="11" xfId="56" applyNumberFormat="1" applyFont="1" applyFill="1" applyBorder="1" applyAlignment="1" applyProtection="1">
      <alignment/>
      <protection/>
    </xf>
    <xf numFmtId="172" fontId="6" fillId="2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1" fontId="6" fillId="0" borderId="10" xfId="56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1" fontId="2" fillId="0" borderId="10" xfId="56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49" fontId="6" fillId="24" borderId="10" xfId="56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73" fontId="2" fillId="0" borderId="10" xfId="54" applyNumberFormat="1" applyFont="1" applyFill="1" applyBorder="1" applyAlignment="1">
      <alignment horizontal="left" vertical="top" wrapText="1"/>
      <protection/>
    </xf>
    <xf numFmtId="49" fontId="6" fillId="0" borderId="10" xfId="56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3" fontId="6" fillId="0" borderId="0" xfId="56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4" borderId="0" xfId="0" applyFont="1" applyFill="1" applyAlignment="1">
      <alignment wrapText="1"/>
    </xf>
    <xf numFmtId="1" fontId="2" fillId="24" borderId="10" xfId="56" applyNumberFormat="1" applyFont="1" applyFill="1" applyBorder="1" applyAlignment="1" applyProtection="1">
      <alignment/>
      <protection/>
    </xf>
    <xf numFmtId="1" fontId="6" fillId="24" borderId="10" xfId="56" applyNumberFormat="1" applyFont="1" applyFill="1" applyBorder="1" applyAlignment="1" applyProtection="1">
      <alignment/>
      <protection/>
    </xf>
    <xf numFmtId="172" fontId="13" fillId="24" borderId="0" xfId="0" applyNumberFormat="1" applyFont="1" applyFill="1" applyAlignment="1">
      <alignment/>
    </xf>
    <xf numFmtId="172" fontId="14" fillId="24" borderId="12" xfId="56" applyNumberFormat="1" applyFont="1" applyFill="1" applyBorder="1" applyAlignment="1" applyProtection="1">
      <alignment/>
      <protection/>
    </xf>
    <xf numFmtId="172" fontId="14" fillId="24" borderId="0" xfId="0" applyNumberFormat="1" applyFont="1" applyFill="1" applyAlignment="1">
      <alignment/>
    </xf>
    <xf numFmtId="0" fontId="8" fillId="24" borderId="0" xfId="0" applyFont="1" applyFill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/>
    </xf>
    <xf numFmtId="49" fontId="6" fillId="24" borderId="10" xfId="0" applyNumberFormat="1" applyFont="1" applyFill="1" applyBorder="1" applyAlignment="1" applyProtection="1">
      <alignment horizontal="center" wrapText="1"/>
      <protection/>
    </xf>
    <xf numFmtId="49" fontId="15" fillId="24" borderId="10" xfId="0" applyNumberFormat="1" applyFont="1" applyFill="1" applyBorder="1" applyAlignment="1" applyProtection="1">
      <alignment horizontal="left" vertical="center" wrapText="1"/>
      <protection/>
    </xf>
    <xf numFmtId="49" fontId="15" fillId="24" borderId="10" xfId="56" applyNumberFormat="1" applyFont="1" applyFill="1" applyBorder="1" applyAlignment="1" applyProtection="1">
      <alignment horizontal="center"/>
      <protection/>
    </xf>
    <xf numFmtId="172" fontId="5" fillId="24" borderId="10" xfId="0" applyNumberFormat="1" applyFont="1" applyFill="1" applyBorder="1" applyAlignment="1">
      <alignment/>
    </xf>
    <xf numFmtId="49" fontId="2" fillId="24" borderId="14" xfId="0" applyNumberFormat="1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>
      <alignment/>
    </xf>
    <xf numFmtId="3" fontId="2" fillId="0" borderId="10" xfId="53" applyNumberFormat="1" applyFont="1" applyBorder="1" applyAlignment="1">
      <alignment vertical="center"/>
      <protection/>
    </xf>
    <xf numFmtId="0" fontId="2" fillId="24" borderId="10" xfId="53" applyFont="1" applyFill="1" applyBorder="1" applyAlignment="1">
      <alignment vertical="center"/>
      <protection/>
    </xf>
    <xf numFmtId="0" fontId="2" fillId="24" borderId="10" xfId="53" applyFont="1" applyFill="1" applyBorder="1" applyAlignment="1">
      <alignment vertical="center"/>
      <protection/>
    </xf>
    <xf numFmtId="1" fontId="2" fillId="0" borderId="10" xfId="0" applyNumberFormat="1" applyFont="1" applyBorder="1" applyAlignment="1">
      <alignment horizontal="right"/>
    </xf>
    <xf numFmtId="1" fontId="2" fillId="0" borderId="10" xfId="53" applyNumberFormat="1" applyFont="1" applyFill="1" applyBorder="1" applyAlignment="1">
      <alignment horizontal="right" vertical="center"/>
      <protection/>
    </xf>
    <xf numFmtId="1" fontId="2" fillId="0" borderId="10" xfId="0" applyNumberFormat="1" applyFont="1" applyFill="1" applyBorder="1" applyAlignment="1">
      <alignment horizontal="right"/>
    </xf>
    <xf numFmtId="49" fontId="8" fillId="24" borderId="10" xfId="56" applyNumberFormat="1" applyFont="1" applyFill="1" applyBorder="1" applyAlignment="1" applyProtection="1">
      <alignment horizontal="center" vertical="center" wrapText="1"/>
      <protection/>
    </xf>
    <xf numFmtId="0" fontId="3" fillId="24" borderId="0" xfId="56" applyNumberFormat="1" applyFont="1" applyFill="1" applyBorder="1" applyAlignment="1" applyProtection="1">
      <alignment horizontal="center" wrapText="1"/>
      <protection/>
    </xf>
    <xf numFmtId="49" fontId="6" fillId="24" borderId="10" xfId="56" applyNumberFormat="1" applyFont="1" applyFill="1" applyBorder="1" applyAlignment="1" applyProtection="1">
      <alignment horizontal="left" vertical="center" wrapText="1"/>
      <protection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1" fillId="22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49" fontId="8" fillId="24" borderId="10" xfId="56" applyNumberFormat="1" applyFont="1" applyFill="1" applyBorder="1" applyAlignment="1" applyProtection="1">
      <alignment horizontal="center" vertical="center" wrapText="1"/>
      <protection/>
    </xf>
    <xf numFmtId="49" fontId="6" fillId="24" borderId="10" xfId="56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>
      <alignment horizont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172" fontId="8" fillId="24" borderId="10" xfId="56" applyNumberFormat="1" applyFont="1" applyFill="1" applyBorder="1" applyAlignment="1" applyProtection="1">
      <alignment horizontal="center" vertical="center" wrapText="1"/>
      <protection/>
    </xf>
    <xf numFmtId="172" fontId="5" fillId="24" borderId="15" xfId="0" applyNumberFormat="1" applyFont="1" applyFill="1" applyBorder="1" applyAlignment="1">
      <alignment horizontal="center" vertical="center" wrapText="1"/>
    </xf>
    <xf numFmtId="172" fontId="5" fillId="24" borderId="13" xfId="0" applyNumberFormat="1" applyFont="1" applyFill="1" applyBorder="1" applyAlignment="1">
      <alignment horizontal="center" vertical="center" wrapText="1"/>
    </xf>
    <xf numFmtId="0" fontId="3" fillId="24" borderId="0" xfId="56" applyNumberFormat="1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>
      <alignment horizontal="right"/>
    </xf>
    <xf numFmtId="172" fontId="5" fillId="24" borderId="15" xfId="0" applyNumberFormat="1" applyFont="1" applyFill="1" applyBorder="1" applyAlignment="1">
      <alignment horizontal="center" wrapText="1"/>
    </xf>
    <xf numFmtId="172" fontId="5" fillId="24" borderId="13" xfId="0" applyNumberFormat="1" applyFont="1" applyFill="1" applyBorder="1" applyAlignment="1">
      <alignment horizontal="center" wrapText="1"/>
    </xf>
    <xf numFmtId="49" fontId="6" fillId="24" borderId="10" xfId="56" applyNumberFormat="1" applyFont="1" applyFill="1" applyBorder="1" applyAlignment="1" applyProtection="1">
      <alignment horizontal="left" vertical="center" wrapText="1"/>
      <protection/>
    </xf>
    <xf numFmtId="172" fontId="5" fillId="24" borderId="10" xfId="0" applyNumberFormat="1" applyFont="1" applyFill="1" applyBorder="1" applyAlignment="1">
      <alignment horizontal="center" wrapText="1"/>
    </xf>
    <xf numFmtId="172" fontId="8" fillId="24" borderId="15" xfId="56" applyNumberFormat="1" applyFont="1" applyFill="1" applyBorder="1" applyAlignment="1" applyProtection="1">
      <alignment horizontal="center" vertical="center" wrapText="1"/>
      <protection/>
    </xf>
    <xf numFmtId="172" fontId="8" fillId="24" borderId="13" xfId="56" applyNumberFormat="1" applyFont="1" applyFill="1" applyBorder="1" applyAlignment="1" applyProtection="1">
      <alignment horizontal="center" vertical="center" wrapText="1"/>
      <protection/>
    </xf>
    <xf numFmtId="2" fontId="3" fillId="24" borderId="0" xfId="56" applyNumberFormat="1" applyFont="1" applyFill="1" applyBorder="1" applyAlignment="1" applyProtection="1">
      <alignment horizontal="center" wrapText="1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5" xfId="56" applyNumberFormat="1" applyFont="1" applyFill="1" applyBorder="1" applyAlignment="1" applyProtection="1">
      <alignment horizontal="center" vertical="center"/>
      <protection/>
    </xf>
    <xf numFmtId="3" fontId="6" fillId="0" borderId="16" xfId="56" applyNumberFormat="1" applyFont="1" applyFill="1" applyBorder="1" applyAlignment="1" applyProtection="1">
      <alignment horizontal="center" vertical="center"/>
      <protection/>
    </xf>
    <xf numFmtId="3" fontId="6" fillId="0" borderId="13" xfId="56" applyNumberFormat="1" applyFont="1" applyFill="1" applyBorder="1" applyAlignment="1" applyProtection="1">
      <alignment horizontal="center" vertical="center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1" fontId="6" fillId="0" borderId="12" xfId="56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 horizontal="center" vertical="center" wrapText="1"/>
    </xf>
    <xf numFmtId="1" fontId="6" fillId="0" borderId="15" xfId="56" applyNumberFormat="1" applyFont="1" applyFill="1" applyBorder="1" applyAlignment="1" applyProtection="1">
      <alignment horizontal="center" vertical="center" wrapText="1"/>
      <protection/>
    </xf>
    <xf numFmtId="1" fontId="6" fillId="0" borderId="13" xfId="56" applyNumberFormat="1" applyFont="1" applyFill="1" applyBorder="1" applyAlignment="1" applyProtection="1">
      <alignment horizontal="center" vertical="center" wrapText="1"/>
      <protection/>
    </xf>
    <xf numFmtId="1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лексеевский уведомление" xfId="54"/>
    <cellStyle name="Обычный_Валуйский уведомление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7"/>
  <sheetViews>
    <sheetView zoomScale="80" zoomScaleNormal="80" zoomScalePageLayoutView="0" workbookViewId="0" topLeftCell="A15">
      <selection activeCell="Q15" sqref="Q15"/>
    </sheetView>
  </sheetViews>
  <sheetFormatPr defaultColWidth="9.00390625" defaultRowHeight="12.75"/>
  <cols>
    <col min="1" max="1" width="29.125" style="99" customWidth="1"/>
    <col min="2" max="2" width="5.875" style="140" customWidth="1"/>
    <col min="3" max="3" width="4.625" style="100" customWidth="1"/>
    <col min="4" max="4" width="4.375" style="100" customWidth="1"/>
    <col min="5" max="5" width="14.625" style="100" customWidth="1"/>
    <col min="6" max="6" width="5.75390625" style="100" customWidth="1"/>
    <col min="7" max="7" width="12.75390625" style="101" customWidth="1"/>
    <col min="8" max="8" width="11.75390625" style="102" hidden="1" customWidth="1"/>
    <col min="9" max="9" width="11.125" style="102" hidden="1" customWidth="1"/>
    <col min="10" max="10" width="12.625" style="101" customWidth="1"/>
    <col min="11" max="12" width="11.125" style="102" hidden="1" customWidth="1"/>
    <col min="13" max="13" width="12.875" style="101" customWidth="1"/>
    <col min="14" max="14" width="11.375" style="102" hidden="1" customWidth="1"/>
    <col min="15" max="15" width="11.125" style="102" hidden="1" customWidth="1"/>
    <col min="16" max="16384" width="9.125" style="51" customWidth="1"/>
  </cols>
  <sheetData>
    <row r="1" spans="1:15" s="28" customFormat="1" ht="18.75">
      <c r="A1" s="211" t="s">
        <v>148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7"/>
      <c r="O1" s="27"/>
    </row>
    <row r="2" spans="1:15" s="28" customFormat="1" ht="18.75">
      <c r="A2" s="211" t="s">
        <v>724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7"/>
      <c r="O2" s="27"/>
    </row>
    <row r="3" spans="1:15" s="28" customFormat="1" ht="18.75">
      <c r="A3" s="211" t="s">
        <v>640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7"/>
      <c r="O3" s="27"/>
    </row>
    <row r="4" spans="1:15" s="28" customFormat="1" ht="18.75">
      <c r="A4" s="211" t="s">
        <v>291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7"/>
      <c r="O4" s="27"/>
    </row>
    <row r="5" spans="1:15" s="28" customFormat="1" ht="18.75">
      <c r="A5" s="103"/>
      <c r="B5" s="123"/>
      <c r="C5" s="30"/>
      <c r="D5" s="30"/>
      <c r="E5" s="30"/>
      <c r="F5" s="30"/>
      <c r="G5" s="31"/>
      <c r="H5" s="27"/>
      <c r="I5" s="27"/>
      <c r="J5" s="31"/>
      <c r="K5" s="27"/>
      <c r="L5" s="27"/>
      <c r="M5" s="31"/>
      <c r="N5" s="27"/>
      <c r="O5" s="27"/>
    </row>
    <row r="6" spans="1:15" s="28" customFormat="1" ht="18.75">
      <c r="A6" s="210" t="s">
        <v>641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7"/>
      <c r="O6" s="27"/>
    </row>
    <row r="7" spans="1:15" s="28" customFormat="1" ht="18.75">
      <c r="A7" s="210" t="s">
        <v>544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7"/>
      <c r="O7" s="27"/>
    </row>
    <row r="8" spans="1:15" s="28" customFormat="1" ht="18.75">
      <c r="A8" s="32"/>
      <c r="B8" s="196"/>
      <c r="C8" s="196"/>
      <c r="D8" s="196"/>
      <c r="E8" s="196"/>
      <c r="F8" s="196"/>
      <c r="H8" s="102"/>
      <c r="I8" s="102"/>
      <c r="J8" s="101"/>
      <c r="K8" s="102"/>
      <c r="L8" s="102"/>
      <c r="M8" s="101"/>
      <c r="N8" s="102"/>
      <c r="O8" s="102"/>
    </row>
    <row r="9" spans="1:15" ht="15.75">
      <c r="A9" s="124"/>
      <c r="B9" s="125"/>
      <c r="C9" s="126"/>
      <c r="D9" s="126"/>
      <c r="E9" s="126"/>
      <c r="F9" s="127"/>
      <c r="G9" s="178"/>
      <c r="H9" s="179"/>
      <c r="I9" s="179"/>
      <c r="J9" s="180"/>
      <c r="K9" s="128"/>
      <c r="L9" s="128"/>
      <c r="M9" s="34" t="s">
        <v>642</v>
      </c>
      <c r="N9" s="128"/>
      <c r="O9" s="128"/>
    </row>
    <row r="10" spans="1:15" s="38" customFormat="1" ht="38.25" customHeight="1">
      <c r="A10" s="204" t="s">
        <v>643</v>
      </c>
      <c r="B10" s="205" t="s">
        <v>306</v>
      </c>
      <c r="C10" s="203" t="s">
        <v>644</v>
      </c>
      <c r="D10" s="203" t="s">
        <v>383</v>
      </c>
      <c r="E10" s="203" t="s">
        <v>646</v>
      </c>
      <c r="F10" s="203" t="s">
        <v>382</v>
      </c>
      <c r="G10" s="207" t="s">
        <v>517</v>
      </c>
      <c r="H10" s="206" t="s">
        <v>647</v>
      </c>
      <c r="I10" s="206" t="s">
        <v>648</v>
      </c>
      <c r="J10" s="207" t="s">
        <v>679</v>
      </c>
      <c r="K10" s="206" t="s">
        <v>647</v>
      </c>
      <c r="L10" s="206" t="s">
        <v>648</v>
      </c>
      <c r="M10" s="207" t="s">
        <v>292</v>
      </c>
      <c r="N10" s="206" t="s">
        <v>647</v>
      </c>
      <c r="O10" s="208" t="s">
        <v>648</v>
      </c>
    </row>
    <row r="11" spans="1:15" s="181" customFormat="1" ht="42" customHeight="1">
      <c r="A11" s="204"/>
      <c r="B11" s="205"/>
      <c r="C11" s="203"/>
      <c r="D11" s="203"/>
      <c r="E11" s="203"/>
      <c r="F11" s="203"/>
      <c r="G11" s="207"/>
      <c r="H11" s="206"/>
      <c r="I11" s="206"/>
      <c r="J11" s="207"/>
      <c r="K11" s="206"/>
      <c r="L11" s="206"/>
      <c r="M11" s="207"/>
      <c r="N11" s="206"/>
      <c r="O11" s="209"/>
    </row>
    <row r="12" spans="1:15" s="35" customFormat="1" ht="15.75">
      <c r="A12" s="129" t="s">
        <v>649</v>
      </c>
      <c r="B12" s="130"/>
      <c r="C12" s="43"/>
      <c r="D12" s="43"/>
      <c r="E12" s="43"/>
      <c r="F12" s="43"/>
      <c r="G12" s="37">
        <f aca="true" t="shared" si="0" ref="G12:O12">SUM(G13,G159,G167,G233,G257,G310,G357,G460)</f>
        <v>1222237.8</v>
      </c>
      <c r="H12" s="37">
        <f t="shared" si="0"/>
        <v>665647.7</v>
      </c>
      <c r="I12" s="37">
        <f t="shared" si="0"/>
        <v>556590.1</v>
      </c>
      <c r="J12" s="37">
        <f t="shared" si="0"/>
        <v>1014452.3999999998</v>
      </c>
      <c r="K12" s="37">
        <f t="shared" si="0"/>
        <v>534265.7999999999</v>
      </c>
      <c r="L12" s="37">
        <f t="shared" si="0"/>
        <v>480186.6</v>
      </c>
      <c r="M12" s="37">
        <f t="shared" si="0"/>
        <v>1016060.9000000001</v>
      </c>
      <c r="N12" s="37">
        <f t="shared" si="0"/>
        <v>538039.3</v>
      </c>
      <c r="O12" s="37">
        <f t="shared" si="0"/>
        <v>478021.6</v>
      </c>
    </row>
    <row r="13" spans="1:15" s="35" customFormat="1" ht="47.25">
      <c r="A13" s="36" t="s">
        <v>163</v>
      </c>
      <c r="B13" s="111">
        <v>850</v>
      </c>
      <c r="C13" s="43"/>
      <c r="D13" s="43"/>
      <c r="E13" s="43"/>
      <c r="F13" s="43"/>
      <c r="G13" s="37">
        <f aca="true" t="shared" si="1" ref="G13:O13">SUM(G14,G46,G66,G102,G116,G123,G130,G148,G154)</f>
        <v>241296.19999999998</v>
      </c>
      <c r="H13" s="37">
        <f t="shared" si="1"/>
        <v>13345.9</v>
      </c>
      <c r="I13" s="37">
        <f t="shared" si="1"/>
        <v>227950.3</v>
      </c>
      <c r="J13" s="37">
        <f t="shared" si="1"/>
        <v>244324.3</v>
      </c>
      <c r="K13" s="37">
        <f t="shared" si="1"/>
        <v>21170.300000000003</v>
      </c>
      <c r="L13" s="37">
        <f t="shared" si="1"/>
        <v>223154</v>
      </c>
      <c r="M13" s="37">
        <f t="shared" si="1"/>
        <v>235613.40000000002</v>
      </c>
      <c r="N13" s="37">
        <f t="shared" si="1"/>
        <v>10264.9</v>
      </c>
      <c r="O13" s="37">
        <f t="shared" si="1"/>
        <v>225348.5</v>
      </c>
    </row>
    <row r="14" spans="1:15" ht="31.5">
      <c r="A14" s="197" t="s">
        <v>164</v>
      </c>
      <c r="B14" s="70" t="s">
        <v>165</v>
      </c>
      <c r="C14" s="83" t="s">
        <v>192</v>
      </c>
      <c r="D14" s="42"/>
      <c r="E14" s="42"/>
      <c r="F14" s="42"/>
      <c r="G14" s="58">
        <f aca="true" t="shared" si="2" ref="G14:O14">SUM(G15,G19,G32,G36,G40)</f>
        <v>52647.7</v>
      </c>
      <c r="H14" s="58">
        <f t="shared" si="2"/>
        <v>736.5</v>
      </c>
      <c r="I14" s="58">
        <f t="shared" si="2"/>
        <v>51911.2</v>
      </c>
      <c r="J14" s="58">
        <f t="shared" si="2"/>
        <v>49664.4</v>
      </c>
      <c r="K14" s="58">
        <f t="shared" si="2"/>
        <v>769.5</v>
      </c>
      <c r="L14" s="58">
        <f t="shared" si="2"/>
        <v>48894.9</v>
      </c>
      <c r="M14" s="58">
        <f t="shared" si="2"/>
        <v>50484.299999999996</v>
      </c>
      <c r="N14" s="58">
        <f t="shared" si="2"/>
        <v>803.6</v>
      </c>
      <c r="O14" s="58">
        <f t="shared" si="2"/>
        <v>49680.7</v>
      </c>
    </row>
    <row r="15" spans="1:15" ht="94.5">
      <c r="A15" s="197" t="s">
        <v>166</v>
      </c>
      <c r="B15" s="70" t="s">
        <v>165</v>
      </c>
      <c r="C15" s="83" t="s">
        <v>192</v>
      </c>
      <c r="D15" s="83" t="s">
        <v>199</v>
      </c>
      <c r="E15" s="57"/>
      <c r="F15" s="57"/>
      <c r="G15" s="58">
        <f>G16</f>
        <v>2525</v>
      </c>
      <c r="H15" s="58">
        <f aca="true" t="shared" si="3" ref="H15:O17">H16</f>
        <v>0</v>
      </c>
      <c r="I15" s="58">
        <f t="shared" si="3"/>
        <v>2525</v>
      </c>
      <c r="J15" s="58">
        <f>J16</f>
        <v>2654</v>
      </c>
      <c r="K15" s="58">
        <f t="shared" si="3"/>
        <v>0</v>
      </c>
      <c r="L15" s="58">
        <f t="shared" si="3"/>
        <v>2654</v>
      </c>
      <c r="M15" s="58">
        <f>M16</f>
        <v>2760</v>
      </c>
      <c r="N15" s="58">
        <f t="shared" si="3"/>
        <v>0</v>
      </c>
      <c r="O15" s="58">
        <f t="shared" si="3"/>
        <v>2760</v>
      </c>
    </row>
    <row r="16" spans="1:15" ht="47.25">
      <c r="A16" s="93" t="s">
        <v>372</v>
      </c>
      <c r="B16" s="131" t="s">
        <v>165</v>
      </c>
      <c r="C16" s="42" t="s">
        <v>192</v>
      </c>
      <c r="D16" s="48" t="s">
        <v>199</v>
      </c>
      <c r="E16" s="40" t="s">
        <v>38</v>
      </c>
      <c r="F16" s="57"/>
      <c r="G16" s="41">
        <f>G17</f>
        <v>2525</v>
      </c>
      <c r="H16" s="41">
        <f t="shared" si="3"/>
        <v>0</v>
      </c>
      <c r="I16" s="41">
        <f t="shared" si="3"/>
        <v>2525</v>
      </c>
      <c r="J16" s="41">
        <f>J17</f>
        <v>2654</v>
      </c>
      <c r="K16" s="41">
        <f t="shared" si="3"/>
        <v>0</v>
      </c>
      <c r="L16" s="41">
        <f t="shared" si="3"/>
        <v>2654</v>
      </c>
      <c r="M16" s="41">
        <f>M17</f>
        <v>2760</v>
      </c>
      <c r="N16" s="41">
        <f t="shared" si="3"/>
        <v>0</v>
      </c>
      <c r="O16" s="41">
        <f t="shared" si="3"/>
        <v>2760</v>
      </c>
    </row>
    <row r="17" spans="1:15" ht="31.5">
      <c r="A17" s="93" t="s">
        <v>40</v>
      </c>
      <c r="B17" s="131" t="s">
        <v>165</v>
      </c>
      <c r="C17" s="48" t="s">
        <v>192</v>
      </c>
      <c r="D17" s="48" t="s">
        <v>199</v>
      </c>
      <c r="E17" s="40" t="s">
        <v>39</v>
      </c>
      <c r="F17" s="57"/>
      <c r="G17" s="41">
        <f>G18</f>
        <v>2525</v>
      </c>
      <c r="H17" s="41">
        <f t="shared" si="3"/>
        <v>0</v>
      </c>
      <c r="I17" s="41">
        <f t="shared" si="3"/>
        <v>2525</v>
      </c>
      <c r="J17" s="41">
        <f>J18</f>
        <v>2654</v>
      </c>
      <c r="K17" s="41">
        <f t="shared" si="3"/>
        <v>0</v>
      </c>
      <c r="L17" s="41">
        <f t="shared" si="3"/>
        <v>2654</v>
      </c>
      <c r="M17" s="41">
        <f>M18</f>
        <v>2760</v>
      </c>
      <c r="N17" s="41">
        <f t="shared" si="3"/>
        <v>0</v>
      </c>
      <c r="O17" s="41">
        <f t="shared" si="3"/>
        <v>2760</v>
      </c>
    </row>
    <row r="18" spans="1:15" ht="220.5">
      <c r="A18" s="60" t="s">
        <v>41</v>
      </c>
      <c r="B18" s="131" t="s">
        <v>165</v>
      </c>
      <c r="C18" s="48" t="s">
        <v>192</v>
      </c>
      <c r="D18" s="48" t="s">
        <v>199</v>
      </c>
      <c r="E18" s="42" t="s">
        <v>627</v>
      </c>
      <c r="F18" s="42" t="s">
        <v>167</v>
      </c>
      <c r="G18" s="41">
        <f>SUM(H18:I18)</f>
        <v>2525</v>
      </c>
      <c r="H18" s="41"/>
      <c r="I18" s="41">
        <v>2525</v>
      </c>
      <c r="J18" s="41">
        <f>SUM(K18:L18)</f>
        <v>2654</v>
      </c>
      <c r="K18" s="41">
        <v>0</v>
      </c>
      <c r="L18" s="41">
        <v>2654</v>
      </c>
      <c r="M18" s="41">
        <f>SUM(N18:O18)</f>
        <v>2760</v>
      </c>
      <c r="N18" s="41">
        <v>0</v>
      </c>
      <c r="O18" s="41">
        <v>2760</v>
      </c>
    </row>
    <row r="19" spans="1:15" ht="94.5">
      <c r="A19" s="36" t="s">
        <v>168</v>
      </c>
      <c r="B19" s="132">
        <v>850</v>
      </c>
      <c r="C19" s="83" t="s">
        <v>192</v>
      </c>
      <c r="D19" s="83" t="s">
        <v>193</v>
      </c>
      <c r="E19" s="42"/>
      <c r="F19" s="42"/>
      <c r="G19" s="58">
        <f>SUM(G20,G27)</f>
        <v>46236.2</v>
      </c>
      <c r="H19" s="58">
        <f aca="true" t="shared" si="4" ref="H19:O19">SUM(H20,H27)</f>
        <v>0</v>
      </c>
      <c r="I19" s="58">
        <f t="shared" si="4"/>
        <v>46236.2</v>
      </c>
      <c r="J19" s="58">
        <f t="shared" si="4"/>
        <v>46240.9</v>
      </c>
      <c r="K19" s="58">
        <f t="shared" si="4"/>
        <v>0</v>
      </c>
      <c r="L19" s="58">
        <f t="shared" si="4"/>
        <v>46240.9</v>
      </c>
      <c r="M19" s="58">
        <f t="shared" si="4"/>
        <v>46920.7</v>
      </c>
      <c r="N19" s="58">
        <f t="shared" si="4"/>
        <v>0</v>
      </c>
      <c r="O19" s="58">
        <f t="shared" si="4"/>
        <v>46920.7</v>
      </c>
    </row>
    <row r="20" spans="1:15" ht="78.75">
      <c r="A20" s="44" t="s">
        <v>728</v>
      </c>
      <c r="B20" s="54" t="s">
        <v>165</v>
      </c>
      <c r="C20" s="48" t="s">
        <v>192</v>
      </c>
      <c r="D20" s="48" t="s">
        <v>193</v>
      </c>
      <c r="E20" s="61" t="s">
        <v>729</v>
      </c>
      <c r="F20" s="42"/>
      <c r="G20" s="41">
        <f>SUM(G21,G24)</f>
        <v>60</v>
      </c>
      <c r="H20" s="41">
        <f aca="true" t="shared" si="5" ref="H20:O20">SUM(H21,H24)</f>
        <v>0</v>
      </c>
      <c r="I20" s="41">
        <f t="shared" si="5"/>
        <v>60</v>
      </c>
      <c r="J20" s="41">
        <f t="shared" si="5"/>
        <v>0</v>
      </c>
      <c r="K20" s="41">
        <f t="shared" si="5"/>
        <v>0</v>
      </c>
      <c r="L20" s="41">
        <f t="shared" si="5"/>
        <v>0</v>
      </c>
      <c r="M20" s="41">
        <f t="shared" si="5"/>
        <v>0</v>
      </c>
      <c r="N20" s="41">
        <f t="shared" si="5"/>
        <v>0</v>
      </c>
      <c r="O20" s="41">
        <f t="shared" si="5"/>
        <v>0</v>
      </c>
    </row>
    <row r="21" spans="1:15" ht="141.75">
      <c r="A21" s="44" t="s">
        <v>203</v>
      </c>
      <c r="B21" s="54" t="s">
        <v>165</v>
      </c>
      <c r="C21" s="48" t="s">
        <v>192</v>
      </c>
      <c r="D21" s="48" t="s">
        <v>193</v>
      </c>
      <c r="E21" s="61" t="s">
        <v>204</v>
      </c>
      <c r="F21" s="42"/>
      <c r="G21" s="41">
        <f>G22</f>
        <v>50</v>
      </c>
      <c r="H21" s="41">
        <f aca="true" t="shared" si="6" ref="H21:O25">H22</f>
        <v>0</v>
      </c>
      <c r="I21" s="41">
        <f t="shared" si="6"/>
        <v>50</v>
      </c>
      <c r="J21" s="41">
        <f t="shared" si="6"/>
        <v>0</v>
      </c>
      <c r="K21" s="41">
        <f t="shared" si="6"/>
        <v>0</v>
      </c>
      <c r="L21" s="41">
        <f t="shared" si="6"/>
        <v>0</v>
      </c>
      <c r="M21" s="41">
        <f t="shared" si="6"/>
        <v>0</v>
      </c>
      <c r="N21" s="41">
        <f t="shared" si="6"/>
        <v>0</v>
      </c>
      <c r="O21" s="41">
        <f t="shared" si="6"/>
        <v>0</v>
      </c>
    </row>
    <row r="22" spans="1:15" ht="47.25">
      <c r="A22" s="44" t="s">
        <v>205</v>
      </c>
      <c r="B22" s="54" t="s">
        <v>165</v>
      </c>
      <c r="C22" s="48" t="s">
        <v>192</v>
      </c>
      <c r="D22" s="48" t="s">
        <v>193</v>
      </c>
      <c r="E22" s="61" t="s">
        <v>206</v>
      </c>
      <c r="F22" s="42"/>
      <c r="G22" s="41">
        <f>G23</f>
        <v>50</v>
      </c>
      <c r="H22" s="41">
        <f t="shared" si="6"/>
        <v>0</v>
      </c>
      <c r="I22" s="41">
        <f t="shared" si="6"/>
        <v>50</v>
      </c>
      <c r="J22" s="41">
        <f t="shared" si="6"/>
        <v>0</v>
      </c>
      <c r="K22" s="41">
        <f t="shared" si="6"/>
        <v>0</v>
      </c>
      <c r="L22" s="41">
        <f t="shared" si="6"/>
        <v>0</v>
      </c>
      <c r="M22" s="41">
        <f t="shared" si="6"/>
        <v>0</v>
      </c>
      <c r="N22" s="41">
        <f t="shared" si="6"/>
        <v>0</v>
      </c>
      <c r="O22" s="41">
        <f t="shared" si="6"/>
        <v>0</v>
      </c>
    </row>
    <row r="23" spans="1:15" ht="110.25">
      <c r="A23" s="44" t="s">
        <v>207</v>
      </c>
      <c r="B23" s="54" t="s">
        <v>165</v>
      </c>
      <c r="C23" s="48" t="s">
        <v>192</v>
      </c>
      <c r="D23" s="48" t="s">
        <v>193</v>
      </c>
      <c r="E23" s="47" t="s">
        <v>208</v>
      </c>
      <c r="F23" s="42" t="s">
        <v>169</v>
      </c>
      <c r="G23" s="41">
        <f>SUM(H23:I23)</f>
        <v>50</v>
      </c>
      <c r="H23" s="41"/>
      <c r="I23" s="41">
        <v>50</v>
      </c>
      <c r="J23" s="41"/>
      <c r="K23" s="41"/>
      <c r="L23" s="41"/>
      <c r="M23" s="41"/>
      <c r="N23" s="41"/>
      <c r="O23" s="41"/>
    </row>
    <row r="24" spans="1:15" ht="126">
      <c r="A24" s="44" t="s">
        <v>209</v>
      </c>
      <c r="B24" s="54" t="s">
        <v>165</v>
      </c>
      <c r="C24" s="48" t="s">
        <v>192</v>
      </c>
      <c r="D24" s="48" t="s">
        <v>193</v>
      </c>
      <c r="E24" s="61" t="s">
        <v>210</v>
      </c>
      <c r="F24" s="42"/>
      <c r="G24" s="41">
        <f>G25</f>
        <v>10</v>
      </c>
      <c r="H24" s="41">
        <f aca="true" t="shared" si="7" ref="H24:O24">H25</f>
        <v>0</v>
      </c>
      <c r="I24" s="41">
        <f t="shared" si="7"/>
        <v>10</v>
      </c>
      <c r="J24" s="41">
        <f t="shared" si="7"/>
        <v>0</v>
      </c>
      <c r="K24" s="41">
        <f t="shared" si="7"/>
        <v>0</v>
      </c>
      <c r="L24" s="41">
        <f t="shared" si="7"/>
        <v>0</v>
      </c>
      <c r="M24" s="41">
        <f t="shared" si="7"/>
        <v>0</v>
      </c>
      <c r="N24" s="41">
        <f t="shared" si="7"/>
        <v>0</v>
      </c>
      <c r="O24" s="41">
        <f t="shared" si="7"/>
        <v>0</v>
      </c>
    </row>
    <row r="25" spans="1:15" ht="78.75">
      <c r="A25" s="46" t="s">
        <v>211</v>
      </c>
      <c r="B25" s="54" t="s">
        <v>165</v>
      </c>
      <c r="C25" s="48" t="s">
        <v>192</v>
      </c>
      <c r="D25" s="48" t="s">
        <v>193</v>
      </c>
      <c r="E25" s="61" t="s">
        <v>212</v>
      </c>
      <c r="F25" s="42"/>
      <c r="G25" s="41">
        <f>G26</f>
        <v>10</v>
      </c>
      <c r="H25" s="41">
        <f t="shared" si="6"/>
        <v>0</v>
      </c>
      <c r="I25" s="41">
        <f t="shared" si="6"/>
        <v>10</v>
      </c>
      <c r="J25" s="41">
        <f t="shared" si="6"/>
        <v>0</v>
      </c>
      <c r="K25" s="41">
        <f t="shared" si="6"/>
        <v>0</v>
      </c>
      <c r="L25" s="41">
        <f t="shared" si="6"/>
        <v>0</v>
      </c>
      <c r="M25" s="41">
        <f t="shared" si="6"/>
        <v>0</v>
      </c>
      <c r="N25" s="41">
        <f t="shared" si="6"/>
        <v>0</v>
      </c>
      <c r="O25" s="41">
        <f t="shared" si="6"/>
        <v>0</v>
      </c>
    </row>
    <row r="26" spans="1:15" ht="126">
      <c r="A26" s="46" t="s">
        <v>213</v>
      </c>
      <c r="B26" s="54" t="s">
        <v>165</v>
      </c>
      <c r="C26" s="48" t="s">
        <v>192</v>
      </c>
      <c r="D26" s="48" t="s">
        <v>193</v>
      </c>
      <c r="E26" s="47" t="s">
        <v>214</v>
      </c>
      <c r="F26" s="42" t="s">
        <v>169</v>
      </c>
      <c r="G26" s="41">
        <f>SUM(H26:I26)</f>
        <v>10</v>
      </c>
      <c r="H26" s="41"/>
      <c r="I26" s="41">
        <v>10</v>
      </c>
      <c r="J26" s="41"/>
      <c r="K26" s="41"/>
      <c r="L26" s="41"/>
      <c r="M26" s="41"/>
      <c r="N26" s="41"/>
      <c r="O26" s="41"/>
    </row>
    <row r="27" spans="1:15" ht="47.25">
      <c r="A27" s="93" t="s">
        <v>372</v>
      </c>
      <c r="B27" s="54" t="s">
        <v>165</v>
      </c>
      <c r="C27" s="48" t="s">
        <v>192</v>
      </c>
      <c r="D27" s="48" t="s">
        <v>193</v>
      </c>
      <c r="E27" s="40" t="s">
        <v>38</v>
      </c>
      <c r="F27" s="42"/>
      <c r="G27" s="41">
        <f aca="true" t="shared" si="8" ref="G27:O27">G28</f>
        <v>46176.2</v>
      </c>
      <c r="H27" s="41">
        <f t="shared" si="8"/>
        <v>0</v>
      </c>
      <c r="I27" s="41">
        <f t="shared" si="8"/>
        <v>46176.2</v>
      </c>
      <c r="J27" s="41">
        <f t="shared" si="8"/>
        <v>46240.9</v>
      </c>
      <c r="K27" s="41">
        <f t="shared" si="8"/>
        <v>0</v>
      </c>
      <c r="L27" s="41">
        <f t="shared" si="8"/>
        <v>46240.9</v>
      </c>
      <c r="M27" s="41">
        <f t="shared" si="8"/>
        <v>46920.7</v>
      </c>
      <c r="N27" s="41">
        <f t="shared" si="8"/>
        <v>0</v>
      </c>
      <c r="O27" s="41">
        <f t="shared" si="8"/>
        <v>46920.7</v>
      </c>
    </row>
    <row r="28" spans="1:15" ht="31.5">
      <c r="A28" s="93" t="s">
        <v>40</v>
      </c>
      <c r="B28" s="54" t="s">
        <v>165</v>
      </c>
      <c r="C28" s="48" t="s">
        <v>192</v>
      </c>
      <c r="D28" s="48" t="s">
        <v>193</v>
      </c>
      <c r="E28" s="40" t="s">
        <v>39</v>
      </c>
      <c r="F28" s="42"/>
      <c r="G28" s="41">
        <f aca="true" t="shared" si="9" ref="G28:O28">SUM(G29:G31)</f>
        <v>46176.2</v>
      </c>
      <c r="H28" s="41">
        <f t="shared" si="9"/>
        <v>0</v>
      </c>
      <c r="I28" s="41">
        <f t="shared" si="9"/>
        <v>46176.2</v>
      </c>
      <c r="J28" s="41">
        <f t="shared" si="9"/>
        <v>46240.9</v>
      </c>
      <c r="K28" s="41">
        <f t="shared" si="9"/>
        <v>0</v>
      </c>
      <c r="L28" s="41">
        <f t="shared" si="9"/>
        <v>46240.9</v>
      </c>
      <c r="M28" s="41">
        <f t="shared" si="9"/>
        <v>46920.7</v>
      </c>
      <c r="N28" s="41">
        <f t="shared" si="9"/>
        <v>0</v>
      </c>
      <c r="O28" s="41">
        <f t="shared" si="9"/>
        <v>46920.7</v>
      </c>
    </row>
    <row r="29" spans="1:15" ht="283.5">
      <c r="A29" s="46" t="s">
        <v>765</v>
      </c>
      <c r="B29" s="54" t="s">
        <v>165</v>
      </c>
      <c r="C29" s="48" t="s">
        <v>192</v>
      </c>
      <c r="D29" s="48" t="s">
        <v>193</v>
      </c>
      <c r="E29" s="42" t="s">
        <v>630</v>
      </c>
      <c r="F29" s="42">
        <v>100</v>
      </c>
      <c r="G29" s="41">
        <f>SUM(H29:I29)</f>
        <v>40147</v>
      </c>
      <c r="H29" s="49"/>
      <c r="I29" s="49">
        <v>40147</v>
      </c>
      <c r="J29" s="41">
        <f>SUM(K29:L29)</f>
        <v>41893.8</v>
      </c>
      <c r="K29" s="49"/>
      <c r="L29" s="49">
        <v>41893.8</v>
      </c>
      <c r="M29" s="41">
        <f>SUM(N29:O29)</f>
        <v>42696.7</v>
      </c>
      <c r="N29" s="49"/>
      <c r="O29" s="49">
        <v>42696.7</v>
      </c>
    </row>
    <row r="30" spans="1:15" ht="173.25">
      <c r="A30" s="39" t="s">
        <v>366</v>
      </c>
      <c r="B30" s="54" t="s">
        <v>165</v>
      </c>
      <c r="C30" s="48" t="s">
        <v>192</v>
      </c>
      <c r="D30" s="48" t="s">
        <v>193</v>
      </c>
      <c r="E30" s="42" t="s">
        <v>630</v>
      </c>
      <c r="F30" s="42">
        <v>200</v>
      </c>
      <c r="G30" s="41">
        <f>SUM(H30:I30)</f>
        <v>5803</v>
      </c>
      <c r="H30" s="49"/>
      <c r="I30" s="49">
        <v>5803</v>
      </c>
      <c r="J30" s="41">
        <f>SUM(K30:L30)</f>
        <v>4120.9</v>
      </c>
      <c r="K30" s="49"/>
      <c r="L30" s="49">
        <v>4120.9</v>
      </c>
      <c r="M30" s="41">
        <f>SUM(N30:O30)</f>
        <v>4224</v>
      </c>
      <c r="N30" s="49"/>
      <c r="O30" s="49">
        <v>4224</v>
      </c>
    </row>
    <row r="31" spans="1:15" ht="157.5">
      <c r="A31" s="39" t="s">
        <v>367</v>
      </c>
      <c r="B31" s="54" t="s">
        <v>165</v>
      </c>
      <c r="C31" s="48" t="s">
        <v>192</v>
      </c>
      <c r="D31" s="48" t="s">
        <v>193</v>
      </c>
      <c r="E31" s="42" t="s">
        <v>630</v>
      </c>
      <c r="F31" s="42">
        <v>800</v>
      </c>
      <c r="G31" s="41">
        <f>SUM(H31:I31)</f>
        <v>226.2</v>
      </c>
      <c r="H31" s="49"/>
      <c r="I31" s="49">
        <v>226.2</v>
      </c>
      <c r="J31" s="41">
        <f>SUM(K31:L31)</f>
        <v>226.2</v>
      </c>
      <c r="K31" s="49"/>
      <c r="L31" s="49">
        <v>226.2</v>
      </c>
      <c r="M31" s="41">
        <f>SUM(N31:O31)</f>
        <v>0</v>
      </c>
      <c r="N31" s="49"/>
      <c r="O31" s="49"/>
    </row>
    <row r="32" spans="1:15" s="59" customFormat="1" ht="15.75">
      <c r="A32" s="197" t="s">
        <v>317</v>
      </c>
      <c r="B32" s="70" t="s">
        <v>165</v>
      </c>
      <c r="C32" s="83" t="s">
        <v>192</v>
      </c>
      <c r="D32" s="83" t="s">
        <v>198</v>
      </c>
      <c r="E32" s="57"/>
      <c r="F32" s="57"/>
      <c r="G32" s="58">
        <f>G33</f>
        <v>0.5</v>
      </c>
      <c r="H32" s="58">
        <f aca="true" t="shared" si="10" ref="H32:O34">H33</f>
        <v>0.5</v>
      </c>
      <c r="I32" s="58">
        <f t="shared" si="10"/>
        <v>0</v>
      </c>
      <c r="J32" s="58">
        <f>J33</f>
        <v>0.5</v>
      </c>
      <c r="K32" s="58">
        <f t="shared" si="10"/>
        <v>0.5</v>
      </c>
      <c r="L32" s="58">
        <f t="shared" si="10"/>
        <v>0</v>
      </c>
      <c r="M32" s="58">
        <f>M33</f>
        <v>6.6</v>
      </c>
      <c r="N32" s="58">
        <f t="shared" si="10"/>
        <v>6.6</v>
      </c>
      <c r="O32" s="58">
        <f t="shared" si="10"/>
        <v>0</v>
      </c>
    </row>
    <row r="33" spans="1:15" ht="15.75">
      <c r="A33" s="39" t="s">
        <v>668</v>
      </c>
      <c r="B33" s="54" t="s">
        <v>165</v>
      </c>
      <c r="C33" s="48" t="s">
        <v>192</v>
      </c>
      <c r="D33" s="48" t="s">
        <v>198</v>
      </c>
      <c r="E33" s="40" t="s">
        <v>319</v>
      </c>
      <c r="F33" s="42"/>
      <c r="G33" s="41">
        <f>G34</f>
        <v>0.5</v>
      </c>
      <c r="H33" s="41">
        <f t="shared" si="10"/>
        <v>0.5</v>
      </c>
      <c r="I33" s="41">
        <f t="shared" si="10"/>
        <v>0</v>
      </c>
      <c r="J33" s="41">
        <f>J34</f>
        <v>0.5</v>
      </c>
      <c r="K33" s="41">
        <f t="shared" si="10"/>
        <v>0.5</v>
      </c>
      <c r="L33" s="41">
        <f t="shared" si="10"/>
        <v>0</v>
      </c>
      <c r="M33" s="41">
        <f>M34</f>
        <v>6.6</v>
      </c>
      <c r="N33" s="41">
        <f t="shared" si="10"/>
        <v>6.6</v>
      </c>
      <c r="O33" s="41">
        <f t="shared" si="10"/>
        <v>0</v>
      </c>
    </row>
    <row r="34" spans="1:15" ht="31.5">
      <c r="A34" s="39" t="s">
        <v>40</v>
      </c>
      <c r="B34" s="54" t="s">
        <v>165</v>
      </c>
      <c r="C34" s="48" t="s">
        <v>192</v>
      </c>
      <c r="D34" s="48" t="s">
        <v>198</v>
      </c>
      <c r="E34" s="40" t="s">
        <v>320</v>
      </c>
      <c r="F34" s="42"/>
      <c r="G34" s="41">
        <f>G35</f>
        <v>0.5</v>
      </c>
      <c r="H34" s="41">
        <f t="shared" si="10"/>
        <v>0.5</v>
      </c>
      <c r="I34" s="41">
        <f t="shared" si="10"/>
        <v>0</v>
      </c>
      <c r="J34" s="41">
        <f>J35</f>
        <v>0.5</v>
      </c>
      <c r="K34" s="41">
        <f t="shared" si="10"/>
        <v>0.5</v>
      </c>
      <c r="L34" s="41">
        <f t="shared" si="10"/>
        <v>0</v>
      </c>
      <c r="M34" s="41">
        <f>M35</f>
        <v>6.6</v>
      </c>
      <c r="N34" s="41">
        <f t="shared" si="10"/>
        <v>6.6</v>
      </c>
      <c r="O34" s="41">
        <f t="shared" si="10"/>
        <v>0</v>
      </c>
    </row>
    <row r="35" spans="1:15" ht="173.25">
      <c r="A35" s="44" t="s">
        <v>563</v>
      </c>
      <c r="B35" s="54" t="s">
        <v>165</v>
      </c>
      <c r="C35" s="48" t="s">
        <v>192</v>
      </c>
      <c r="D35" s="48" t="s">
        <v>198</v>
      </c>
      <c r="E35" s="42" t="s">
        <v>318</v>
      </c>
      <c r="F35" s="42" t="s">
        <v>169</v>
      </c>
      <c r="G35" s="41">
        <f>SUM(H35:I35)</f>
        <v>0.5</v>
      </c>
      <c r="H35" s="49">
        <v>0.5</v>
      </c>
      <c r="I35" s="49"/>
      <c r="J35" s="41">
        <f>SUM(K35:L35)</f>
        <v>0.5</v>
      </c>
      <c r="K35" s="49">
        <v>0.5</v>
      </c>
      <c r="L35" s="49"/>
      <c r="M35" s="41">
        <f>SUM(N35:O35)</f>
        <v>6.6</v>
      </c>
      <c r="N35" s="49">
        <v>6.6</v>
      </c>
      <c r="O35" s="49"/>
    </row>
    <row r="36" spans="1:15" s="59" customFormat="1" ht="31.5">
      <c r="A36" s="197" t="s">
        <v>626</v>
      </c>
      <c r="B36" s="70" t="s">
        <v>165</v>
      </c>
      <c r="C36" s="83" t="s">
        <v>192</v>
      </c>
      <c r="D36" s="83" t="s">
        <v>395</v>
      </c>
      <c r="E36" s="57"/>
      <c r="F36" s="64"/>
      <c r="G36" s="58">
        <f aca="true" t="shared" si="11" ref="G36:O38">G37</f>
        <v>3150</v>
      </c>
      <c r="H36" s="58">
        <f t="shared" si="11"/>
        <v>0</v>
      </c>
      <c r="I36" s="58">
        <f t="shared" si="11"/>
        <v>3150</v>
      </c>
      <c r="J36" s="58">
        <f t="shared" si="11"/>
        <v>0</v>
      </c>
      <c r="K36" s="58">
        <f t="shared" si="11"/>
        <v>0</v>
      </c>
      <c r="L36" s="58">
        <f t="shared" si="11"/>
        <v>0</v>
      </c>
      <c r="M36" s="58">
        <f t="shared" si="11"/>
        <v>0</v>
      </c>
      <c r="N36" s="58">
        <f t="shared" si="11"/>
        <v>0</v>
      </c>
      <c r="O36" s="58">
        <f t="shared" si="11"/>
        <v>0</v>
      </c>
    </row>
    <row r="37" spans="1:15" s="59" customFormat="1" ht="47.25">
      <c r="A37" s="93" t="s">
        <v>372</v>
      </c>
      <c r="B37" s="131" t="s">
        <v>165</v>
      </c>
      <c r="C37" s="48" t="s">
        <v>192</v>
      </c>
      <c r="D37" s="48" t="s">
        <v>395</v>
      </c>
      <c r="E37" s="40" t="s">
        <v>38</v>
      </c>
      <c r="F37" s="64"/>
      <c r="G37" s="41">
        <f t="shared" si="11"/>
        <v>3150</v>
      </c>
      <c r="H37" s="41">
        <f t="shared" si="11"/>
        <v>0</v>
      </c>
      <c r="I37" s="41">
        <f t="shared" si="11"/>
        <v>3150</v>
      </c>
      <c r="J37" s="41">
        <f t="shared" si="11"/>
        <v>0</v>
      </c>
      <c r="K37" s="41">
        <f t="shared" si="11"/>
        <v>0</v>
      </c>
      <c r="L37" s="41">
        <f t="shared" si="11"/>
        <v>0</v>
      </c>
      <c r="M37" s="41">
        <f t="shared" si="11"/>
        <v>0</v>
      </c>
      <c r="N37" s="41">
        <f t="shared" si="11"/>
        <v>0</v>
      </c>
      <c r="O37" s="41">
        <f t="shared" si="11"/>
        <v>0</v>
      </c>
    </row>
    <row r="38" spans="1:15" s="59" customFormat="1" ht="31.5">
      <c r="A38" s="93" t="s">
        <v>40</v>
      </c>
      <c r="B38" s="131" t="s">
        <v>165</v>
      </c>
      <c r="C38" s="48" t="s">
        <v>192</v>
      </c>
      <c r="D38" s="48" t="s">
        <v>395</v>
      </c>
      <c r="E38" s="40" t="s">
        <v>39</v>
      </c>
      <c r="F38" s="57"/>
      <c r="G38" s="41">
        <f>G39</f>
        <v>3150</v>
      </c>
      <c r="H38" s="41">
        <f t="shared" si="11"/>
        <v>0</v>
      </c>
      <c r="I38" s="41">
        <f t="shared" si="11"/>
        <v>3150</v>
      </c>
      <c r="J38" s="41">
        <f t="shared" si="11"/>
        <v>0</v>
      </c>
      <c r="K38" s="41">
        <f t="shared" si="11"/>
        <v>0</v>
      </c>
      <c r="L38" s="41">
        <f t="shared" si="11"/>
        <v>0</v>
      </c>
      <c r="M38" s="41">
        <f t="shared" si="11"/>
        <v>0</v>
      </c>
      <c r="N38" s="41">
        <f t="shared" si="11"/>
        <v>0</v>
      </c>
      <c r="O38" s="41">
        <f t="shared" si="11"/>
        <v>0</v>
      </c>
    </row>
    <row r="39" spans="1:15" ht="110.25">
      <c r="A39" s="46" t="s">
        <v>276</v>
      </c>
      <c r="B39" s="131" t="s">
        <v>165</v>
      </c>
      <c r="C39" s="48" t="s">
        <v>192</v>
      </c>
      <c r="D39" s="48" t="s">
        <v>395</v>
      </c>
      <c r="E39" s="42" t="s">
        <v>277</v>
      </c>
      <c r="F39" s="42" t="s">
        <v>169</v>
      </c>
      <c r="G39" s="41">
        <f>SUM(H39:I39)</f>
        <v>3150</v>
      </c>
      <c r="H39" s="49"/>
      <c r="I39" s="49">
        <v>3150</v>
      </c>
      <c r="J39" s="41">
        <f>SUM(K39:L39)</f>
        <v>0</v>
      </c>
      <c r="K39" s="49"/>
      <c r="L39" s="49"/>
      <c r="M39" s="41">
        <f>SUM(N39:O39)</f>
        <v>0</v>
      </c>
      <c r="N39" s="49"/>
      <c r="O39" s="49"/>
    </row>
    <row r="40" spans="1:15" s="59" customFormat="1" ht="47.25">
      <c r="A40" s="82" t="s">
        <v>215</v>
      </c>
      <c r="B40" s="70" t="s">
        <v>165</v>
      </c>
      <c r="C40" s="57" t="s">
        <v>192</v>
      </c>
      <c r="D40" s="57" t="s">
        <v>216</v>
      </c>
      <c r="E40" s="57"/>
      <c r="F40" s="57"/>
      <c r="G40" s="58">
        <f>G41</f>
        <v>736</v>
      </c>
      <c r="H40" s="58">
        <f aca="true" t="shared" si="12" ref="H40:O40">H41</f>
        <v>736</v>
      </c>
      <c r="I40" s="58">
        <f t="shared" si="12"/>
        <v>0</v>
      </c>
      <c r="J40" s="58">
        <f t="shared" si="12"/>
        <v>769</v>
      </c>
      <c r="K40" s="58">
        <f t="shared" si="12"/>
        <v>769</v>
      </c>
      <c r="L40" s="58">
        <f t="shared" si="12"/>
        <v>0</v>
      </c>
      <c r="M40" s="58">
        <f t="shared" si="12"/>
        <v>797</v>
      </c>
      <c r="N40" s="58">
        <f t="shared" si="12"/>
        <v>797</v>
      </c>
      <c r="O40" s="58">
        <f t="shared" si="12"/>
        <v>0</v>
      </c>
    </row>
    <row r="41" spans="1:15" ht="94.5">
      <c r="A41" s="60" t="s">
        <v>60</v>
      </c>
      <c r="B41" s="54" t="s">
        <v>165</v>
      </c>
      <c r="C41" s="48" t="s">
        <v>192</v>
      </c>
      <c r="D41" s="42" t="s">
        <v>216</v>
      </c>
      <c r="E41" s="61" t="s">
        <v>191</v>
      </c>
      <c r="F41" s="42"/>
      <c r="G41" s="41">
        <f aca="true" t="shared" si="13" ref="G41:O41">SUM(G42)</f>
        <v>736</v>
      </c>
      <c r="H41" s="41">
        <f t="shared" si="13"/>
        <v>736</v>
      </c>
      <c r="I41" s="41">
        <f t="shared" si="13"/>
        <v>0</v>
      </c>
      <c r="J41" s="41">
        <f t="shared" si="13"/>
        <v>769</v>
      </c>
      <c r="K41" s="41">
        <f t="shared" si="13"/>
        <v>769</v>
      </c>
      <c r="L41" s="41">
        <f t="shared" si="13"/>
        <v>0</v>
      </c>
      <c r="M41" s="41">
        <f t="shared" si="13"/>
        <v>797</v>
      </c>
      <c r="N41" s="41">
        <f t="shared" si="13"/>
        <v>797</v>
      </c>
      <c r="O41" s="41">
        <f t="shared" si="13"/>
        <v>0</v>
      </c>
    </row>
    <row r="42" spans="1:15" ht="173.25">
      <c r="A42" s="60" t="s">
        <v>61</v>
      </c>
      <c r="B42" s="54" t="s">
        <v>165</v>
      </c>
      <c r="C42" s="48" t="s">
        <v>192</v>
      </c>
      <c r="D42" s="48" t="s">
        <v>216</v>
      </c>
      <c r="E42" s="61" t="s">
        <v>194</v>
      </c>
      <c r="F42" s="42"/>
      <c r="G42" s="41">
        <f>G43</f>
        <v>736</v>
      </c>
      <c r="H42" s="41">
        <f aca="true" t="shared" si="14" ref="H42:O42">H43</f>
        <v>736</v>
      </c>
      <c r="I42" s="41">
        <f t="shared" si="14"/>
        <v>0</v>
      </c>
      <c r="J42" s="41">
        <f t="shared" si="14"/>
        <v>769</v>
      </c>
      <c r="K42" s="41">
        <f t="shared" si="14"/>
        <v>769</v>
      </c>
      <c r="L42" s="41">
        <f t="shared" si="14"/>
        <v>0</v>
      </c>
      <c r="M42" s="41">
        <f t="shared" si="14"/>
        <v>797</v>
      </c>
      <c r="N42" s="41">
        <f t="shared" si="14"/>
        <v>797</v>
      </c>
      <c r="O42" s="41">
        <f t="shared" si="14"/>
        <v>0</v>
      </c>
    </row>
    <row r="43" spans="1:15" ht="94.5">
      <c r="A43" s="60" t="s">
        <v>33</v>
      </c>
      <c r="B43" s="54" t="s">
        <v>165</v>
      </c>
      <c r="C43" s="48" t="s">
        <v>192</v>
      </c>
      <c r="D43" s="48" t="s">
        <v>216</v>
      </c>
      <c r="E43" s="61" t="s">
        <v>195</v>
      </c>
      <c r="F43" s="42"/>
      <c r="G43" s="41">
        <f>SUM(G44:G45)</f>
        <v>736</v>
      </c>
      <c r="H43" s="41">
        <f aca="true" t="shared" si="15" ref="H43:O43">SUM(H44:H45)</f>
        <v>736</v>
      </c>
      <c r="I43" s="41">
        <f t="shared" si="15"/>
        <v>0</v>
      </c>
      <c r="J43" s="41">
        <f t="shared" si="15"/>
        <v>769</v>
      </c>
      <c r="K43" s="41">
        <f t="shared" si="15"/>
        <v>769</v>
      </c>
      <c r="L43" s="41">
        <f t="shared" si="15"/>
        <v>0</v>
      </c>
      <c r="M43" s="41">
        <f t="shared" si="15"/>
        <v>797</v>
      </c>
      <c r="N43" s="41">
        <f t="shared" si="15"/>
        <v>797</v>
      </c>
      <c r="O43" s="41">
        <f t="shared" si="15"/>
        <v>0</v>
      </c>
    </row>
    <row r="44" spans="1:15" ht="220.5">
      <c r="A44" s="46" t="s">
        <v>567</v>
      </c>
      <c r="B44" s="54" t="s">
        <v>165</v>
      </c>
      <c r="C44" s="48" t="s">
        <v>192</v>
      </c>
      <c r="D44" s="48" t="s">
        <v>216</v>
      </c>
      <c r="E44" s="47" t="s">
        <v>628</v>
      </c>
      <c r="F44" s="42" t="s">
        <v>167</v>
      </c>
      <c r="G44" s="41">
        <f>SUM(H44:I44)</f>
        <v>647</v>
      </c>
      <c r="H44" s="49">
        <v>647</v>
      </c>
      <c r="I44" s="49"/>
      <c r="J44" s="41">
        <f>SUM(K44:L44)</f>
        <v>680</v>
      </c>
      <c r="K44" s="49">
        <v>680</v>
      </c>
      <c r="L44" s="49"/>
      <c r="M44" s="41">
        <f>SUM(N44:O44)</f>
        <v>708</v>
      </c>
      <c r="N44" s="49">
        <v>708</v>
      </c>
      <c r="O44" s="49"/>
    </row>
    <row r="45" spans="1:15" ht="126">
      <c r="A45" s="46" t="s">
        <v>217</v>
      </c>
      <c r="B45" s="54" t="s">
        <v>165</v>
      </c>
      <c r="C45" s="48" t="s">
        <v>192</v>
      </c>
      <c r="D45" s="48" t="s">
        <v>216</v>
      </c>
      <c r="E45" s="47" t="s">
        <v>628</v>
      </c>
      <c r="F45" s="42" t="s">
        <v>169</v>
      </c>
      <c r="G45" s="41">
        <f>SUM(H45:I45)</f>
        <v>89</v>
      </c>
      <c r="H45" s="49">
        <v>89</v>
      </c>
      <c r="I45" s="49"/>
      <c r="J45" s="41">
        <f>SUM(K45:L45)</f>
        <v>89</v>
      </c>
      <c r="K45" s="49">
        <v>89</v>
      </c>
      <c r="L45" s="49"/>
      <c r="M45" s="41">
        <f>SUM(N45:O45)</f>
        <v>89</v>
      </c>
      <c r="N45" s="49">
        <v>89</v>
      </c>
      <c r="O45" s="49"/>
    </row>
    <row r="46" spans="1:15" s="59" customFormat="1" ht="63">
      <c r="A46" s="36" t="s">
        <v>170</v>
      </c>
      <c r="B46" s="70" t="s">
        <v>165</v>
      </c>
      <c r="C46" s="92" t="s">
        <v>546</v>
      </c>
      <c r="D46" s="70"/>
      <c r="E46" s="70"/>
      <c r="F46" s="69"/>
      <c r="G46" s="58">
        <f aca="true" t="shared" si="16" ref="G46:O46">SUM(G47,G53,G59)</f>
        <v>5805</v>
      </c>
      <c r="H46" s="58">
        <f t="shared" si="16"/>
        <v>801</v>
      </c>
      <c r="I46" s="58">
        <f t="shared" si="16"/>
        <v>5004</v>
      </c>
      <c r="J46" s="58">
        <f t="shared" si="16"/>
        <v>5277.200000000001</v>
      </c>
      <c r="K46" s="58">
        <f t="shared" si="16"/>
        <v>841</v>
      </c>
      <c r="L46" s="58">
        <f t="shared" si="16"/>
        <v>4436.200000000001</v>
      </c>
      <c r="M46" s="58">
        <f t="shared" si="16"/>
        <v>5472.2</v>
      </c>
      <c r="N46" s="58">
        <f t="shared" si="16"/>
        <v>876</v>
      </c>
      <c r="O46" s="58">
        <f t="shared" si="16"/>
        <v>4596.2</v>
      </c>
    </row>
    <row r="47" spans="1:15" s="59" customFormat="1" ht="15.75">
      <c r="A47" s="36" t="s">
        <v>580</v>
      </c>
      <c r="B47" s="70" t="s">
        <v>165</v>
      </c>
      <c r="C47" s="70" t="s">
        <v>546</v>
      </c>
      <c r="D47" s="70" t="s">
        <v>193</v>
      </c>
      <c r="E47" s="70"/>
      <c r="F47" s="69"/>
      <c r="G47" s="58">
        <f>G48</f>
        <v>801</v>
      </c>
      <c r="H47" s="58">
        <f aca="true" t="shared" si="17" ref="H47:O47">H48</f>
        <v>801</v>
      </c>
      <c r="I47" s="58">
        <f t="shared" si="17"/>
        <v>0</v>
      </c>
      <c r="J47" s="58">
        <f t="shared" si="17"/>
        <v>841</v>
      </c>
      <c r="K47" s="58">
        <f t="shared" si="17"/>
        <v>841</v>
      </c>
      <c r="L47" s="58">
        <f t="shared" si="17"/>
        <v>0</v>
      </c>
      <c r="M47" s="58">
        <f t="shared" si="17"/>
        <v>876</v>
      </c>
      <c r="N47" s="58">
        <f t="shared" si="17"/>
        <v>876</v>
      </c>
      <c r="O47" s="58">
        <f t="shared" si="17"/>
        <v>0</v>
      </c>
    </row>
    <row r="48" spans="1:15" ht="78.75">
      <c r="A48" s="60" t="s">
        <v>63</v>
      </c>
      <c r="B48" s="115">
        <v>850</v>
      </c>
      <c r="C48" s="42" t="s">
        <v>546</v>
      </c>
      <c r="D48" s="42" t="s">
        <v>193</v>
      </c>
      <c r="E48" s="61" t="s">
        <v>368</v>
      </c>
      <c r="F48" s="42"/>
      <c r="G48" s="41">
        <f aca="true" t="shared" si="18" ref="G48:O49">G49</f>
        <v>801</v>
      </c>
      <c r="H48" s="41">
        <f t="shared" si="18"/>
        <v>801</v>
      </c>
      <c r="I48" s="41">
        <f t="shared" si="18"/>
        <v>0</v>
      </c>
      <c r="J48" s="41">
        <f t="shared" si="18"/>
        <v>841</v>
      </c>
      <c r="K48" s="41">
        <f t="shared" si="18"/>
        <v>841</v>
      </c>
      <c r="L48" s="41">
        <f t="shared" si="18"/>
        <v>0</v>
      </c>
      <c r="M48" s="41">
        <f t="shared" si="18"/>
        <v>876</v>
      </c>
      <c r="N48" s="41">
        <f t="shared" si="18"/>
        <v>876</v>
      </c>
      <c r="O48" s="41">
        <f t="shared" si="18"/>
        <v>0</v>
      </c>
    </row>
    <row r="49" spans="1:15" ht="189">
      <c r="A49" s="44" t="s">
        <v>64</v>
      </c>
      <c r="B49" s="115">
        <v>850</v>
      </c>
      <c r="C49" s="42" t="s">
        <v>546</v>
      </c>
      <c r="D49" s="42" t="s">
        <v>193</v>
      </c>
      <c r="E49" s="61" t="s">
        <v>369</v>
      </c>
      <c r="F49" s="42"/>
      <c r="G49" s="41">
        <f t="shared" si="18"/>
        <v>801</v>
      </c>
      <c r="H49" s="41">
        <f t="shared" si="18"/>
        <v>801</v>
      </c>
      <c r="I49" s="41">
        <f t="shared" si="18"/>
        <v>0</v>
      </c>
      <c r="J49" s="41">
        <f t="shared" si="18"/>
        <v>841</v>
      </c>
      <c r="K49" s="41">
        <f t="shared" si="18"/>
        <v>841</v>
      </c>
      <c r="L49" s="41">
        <f t="shared" si="18"/>
        <v>0</v>
      </c>
      <c r="M49" s="41">
        <f t="shared" si="18"/>
        <v>876</v>
      </c>
      <c r="N49" s="41">
        <f t="shared" si="18"/>
        <v>876</v>
      </c>
      <c r="O49" s="41">
        <f t="shared" si="18"/>
        <v>0</v>
      </c>
    </row>
    <row r="50" spans="1:15" ht="110.25">
      <c r="A50" s="60" t="s">
        <v>365</v>
      </c>
      <c r="B50" s="115">
        <v>850</v>
      </c>
      <c r="C50" s="42" t="s">
        <v>546</v>
      </c>
      <c r="D50" s="42" t="s">
        <v>193</v>
      </c>
      <c r="E50" s="61" t="s">
        <v>370</v>
      </c>
      <c r="F50" s="42"/>
      <c r="G50" s="41">
        <f>SUM(G51:G52)</f>
        <v>801</v>
      </c>
      <c r="H50" s="41">
        <f aca="true" t="shared" si="19" ref="H50:O50">SUM(H51:H52)</f>
        <v>801</v>
      </c>
      <c r="I50" s="41">
        <f t="shared" si="19"/>
        <v>0</v>
      </c>
      <c r="J50" s="41">
        <f t="shared" si="19"/>
        <v>841</v>
      </c>
      <c r="K50" s="41">
        <f t="shared" si="19"/>
        <v>841</v>
      </c>
      <c r="L50" s="41">
        <f t="shared" si="19"/>
        <v>0</v>
      </c>
      <c r="M50" s="41">
        <f t="shared" si="19"/>
        <v>876</v>
      </c>
      <c r="N50" s="41">
        <f t="shared" si="19"/>
        <v>876</v>
      </c>
      <c r="O50" s="41">
        <f t="shared" si="19"/>
        <v>0</v>
      </c>
    </row>
    <row r="51" spans="1:15" ht="252">
      <c r="A51" s="46" t="s">
        <v>322</v>
      </c>
      <c r="B51" s="115">
        <v>850</v>
      </c>
      <c r="C51" s="42" t="s">
        <v>546</v>
      </c>
      <c r="D51" s="42" t="s">
        <v>193</v>
      </c>
      <c r="E51" s="47" t="s">
        <v>631</v>
      </c>
      <c r="F51" s="42" t="s">
        <v>167</v>
      </c>
      <c r="G51" s="41">
        <f>SUM(H51:I51)</f>
        <v>793</v>
      </c>
      <c r="H51" s="49">
        <v>793</v>
      </c>
      <c r="I51" s="49"/>
      <c r="J51" s="41">
        <f>SUM(K51:L51)</f>
        <v>833</v>
      </c>
      <c r="K51" s="49">
        <v>833</v>
      </c>
      <c r="L51" s="49"/>
      <c r="M51" s="41">
        <f>SUM(N51:O51)</f>
        <v>867</v>
      </c>
      <c r="N51" s="49">
        <v>867</v>
      </c>
      <c r="O51" s="49"/>
    </row>
    <row r="52" spans="1:15" ht="141.75">
      <c r="A52" s="46" t="s">
        <v>218</v>
      </c>
      <c r="B52" s="115">
        <v>850</v>
      </c>
      <c r="C52" s="42" t="s">
        <v>546</v>
      </c>
      <c r="D52" s="42" t="s">
        <v>193</v>
      </c>
      <c r="E52" s="47" t="s">
        <v>631</v>
      </c>
      <c r="F52" s="42" t="s">
        <v>169</v>
      </c>
      <c r="G52" s="41">
        <f>SUM(H52:I52)</f>
        <v>8</v>
      </c>
      <c r="H52" s="49">
        <v>8</v>
      </c>
      <c r="I52" s="49"/>
      <c r="J52" s="41">
        <f>SUM(K52:L52)</f>
        <v>8</v>
      </c>
      <c r="K52" s="49">
        <v>8</v>
      </c>
      <c r="L52" s="49"/>
      <c r="M52" s="41">
        <f>SUM(N52:O52)</f>
        <v>9</v>
      </c>
      <c r="N52" s="49">
        <v>9</v>
      </c>
      <c r="O52" s="49"/>
    </row>
    <row r="53" spans="1:15" s="59" customFormat="1" ht="94.5">
      <c r="A53" s="36" t="s">
        <v>518</v>
      </c>
      <c r="B53" s="70" t="s">
        <v>165</v>
      </c>
      <c r="C53" s="92" t="s">
        <v>546</v>
      </c>
      <c r="D53" s="70" t="s">
        <v>820</v>
      </c>
      <c r="E53" s="70"/>
      <c r="F53" s="69"/>
      <c r="G53" s="58">
        <f>SUM(G54)</f>
        <v>4336</v>
      </c>
      <c r="H53" s="58">
        <f aca="true" t="shared" si="20" ref="H53:O53">SUM(H54)</f>
        <v>0</v>
      </c>
      <c r="I53" s="58">
        <f t="shared" si="20"/>
        <v>4336</v>
      </c>
      <c r="J53" s="58">
        <f t="shared" si="20"/>
        <v>4436.200000000001</v>
      </c>
      <c r="K53" s="58">
        <f t="shared" si="20"/>
        <v>0</v>
      </c>
      <c r="L53" s="58">
        <f t="shared" si="20"/>
        <v>4436.200000000001</v>
      </c>
      <c r="M53" s="58">
        <f t="shared" si="20"/>
        <v>4596.2</v>
      </c>
      <c r="N53" s="58">
        <f t="shared" si="20"/>
        <v>0</v>
      </c>
      <c r="O53" s="58">
        <f t="shared" si="20"/>
        <v>4596.2</v>
      </c>
    </row>
    <row r="54" spans="1:15" s="59" customFormat="1" ht="94.5">
      <c r="A54" s="60" t="s">
        <v>60</v>
      </c>
      <c r="B54" s="131" t="s">
        <v>171</v>
      </c>
      <c r="C54" s="55" t="s">
        <v>546</v>
      </c>
      <c r="D54" s="54" t="s">
        <v>820</v>
      </c>
      <c r="E54" s="53" t="s">
        <v>191</v>
      </c>
      <c r="F54" s="69"/>
      <c r="G54" s="41">
        <f aca="true" t="shared" si="21" ref="G54:O54">SUM(G55)</f>
        <v>4336</v>
      </c>
      <c r="H54" s="41">
        <f t="shared" si="21"/>
        <v>0</v>
      </c>
      <c r="I54" s="41">
        <f t="shared" si="21"/>
        <v>4336</v>
      </c>
      <c r="J54" s="41">
        <f t="shared" si="21"/>
        <v>4436.200000000001</v>
      </c>
      <c r="K54" s="41">
        <f t="shared" si="21"/>
        <v>0</v>
      </c>
      <c r="L54" s="41">
        <f t="shared" si="21"/>
        <v>4436.200000000001</v>
      </c>
      <c r="M54" s="41">
        <f t="shared" si="21"/>
        <v>4596.2</v>
      </c>
      <c r="N54" s="41">
        <f t="shared" si="21"/>
        <v>0</v>
      </c>
      <c r="O54" s="41">
        <f t="shared" si="21"/>
        <v>4596.2</v>
      </c>
    </row>
    <row r="55" spans="1:15" s="59" customFormat="1" ht="204.75">
      <c r="A55" s="44" t="s">
        <v>65</v>
      </c>
      <c r="B55" s="131" t="s">
        <v>171</v>
      </c>
      <c r="C55" s="55" t="s">
        <v>546</v>
      </c>
      <c r="D55" s="54" t="s">
        <v>820</v>
      </c>
      <c r="E55" s="53" t="s">
        <v>19</v>
      </c>
      <c r="F55" s="69"/>
      <c r="G55" s="41">
        <f>SUM(G56,)</f>
        <v>4336</v>
      </c>
      <c r="H55" s="41">
        <f aca="true" t="shared" si="22" ref="H55:O55">SUM(H56,)</f>
        <v>0</v>
      </c>
      <c r="I55" s="41">
        <f t="shared" si="22"/>
        <v>4336</v>
      </c>
      <c r="J55" s="41">
        <f t="shared" si="22"/>
        <v>4436.200000000001</v>
      </c>
      <c r="K55" s="41">
        <f t="shared" si="22"/>
        <v>0</v>
      </c>
      <c r="L55" s="41">
        <f t="shared" si="22"/>
        <v>4436.200000000001</v>
      </c>
      <c r="M55" s="41">
        <f t="shared" si="22"/>
        <v>4596.2</v>
      </c>
      <c r="N55" s="41">
        <f t="shared" si="22"/>
        <v>0</v>
      </c>
      <c r="O55" s="41">
        <f t="shared" si="22"/>
        <v>4596.2</v>
      </c>
    </row>
    <row r="56" spans="1:15" s="59" customFormat="1" ht="78.75">
      <c r="A56" s="44" t="s">
        <v>21</v>
      </c>
      <c r="B56" s="131" t="s">
        <v>171</v>
      </c>
      <c r="C56" s="55" t="s">
        <v>546</v>
      </c>
      <c r="D56" s="54" t="s">
        <v>820</v>
      </c>
      <c r="E56" s="53" t="s">
        <v>20</v>
      </c>
      <c r="F56" s="69"/>
      <c r="G56" s="41">
        <f aca="true" t="shared" si="23" ref="G56:O56">SUM(G57:G58)</f>
        <v>4336</v>
      </c>
      <c r="H56" s="41">
        <f t="shared" si="23"/>
        <v>0</v>
      </c>
      <c r="I56" s="41">
        <f t="shared" si="23"/>
        <v>4336</v>
      </c>
      <c r="J56" s="41">
        <f t="shared" si="23"/>
        <v>4436.200000000001</v>
      </c>
      <c r="K56" s="41">
        <f t="shared" si="23"/>
        <v>0</v>
      </c>
      <c r="L56" s="41">
        <f t="shared" si="23"/>
        <v>4436.200000000001</v>
      </c>
      <c r="M56" s="41">
        <f t="shared" si="23"/>
        <v>4596.2</v>
      </c>
      <c r="N56" s="41">
        <f t="shared" si="23"/>
        <v>0</v>
      </c>
      <c r="O56" s="41">
        <f t="shared" si="23"/>
        <v>4596.2</v>
      </c>
    </row>
    <row r="57" spans="1:15" ht="236.25">
      <c r="A57" s="44" t="s">
        <v>409</v>
      </c>
      <c r="B57" s="131" t="s">
        <v>171</v>
      </c>
      <c r="C57" s="55" t="s">
        <v>546</v>
      </c>
      <c r="D57" s="54" t="s">
        <v>820</v>
      </c>
      <c r="E57" s="54" t="s">
        <v>632</v>
      </c>
      <c r="F57" s="66">
        <v>100</v>
      </c>
      <c r="G57" s="41">
        <f>SUM(H57:I57)</f>
        <v>4078</v>
      </c>
      <c r="H57" s="41">
        <v>0</v>
      </c>
      <c r="I57" s="41">
        <v>4078</v>
      </c>
      <c r="J57" s="41">
        <f>SUM(K57:L57)</f>
        <v>4290.6</v>
      </c>
      <c r="K57" s="41">
        <v>0</v>
      </c>
      <c r="L57" s="41">
        <v>4290.6</v>
      </c>
      <c r="M57" s="41">
        <f>SUM(N57:O57)</f>
        <v>4423.4</v>
      </c>
      <c r="N57" s="41">
        <v>0</v>
      </c>
      <c r="O57" s="41">
        <v>4423.4</v>
      </c>
    </row>
    <row r="58" spans="1:15" ht="126">
      <c r="A58" s="44" t="s">
        <v>44</v>
      </c>
      <c r="B58" s="131" t="s">
        <v>171</v>
      </c>
      <c r="C58" s="55" t="s">
        <v>546</v>
      </c>
      <c r="D58" s="54" t="s">
        <v>820</v>
      </c>
      <c r="E58" s="54" t="s">
        <v>632</v>
      </c>
      <c r="F58" s="66">
        <v>200</v>
      </c>
      <c r="G58" s="41">
        <f>SUM(H58:I58)</f>
        <v>258</v>
      </c>
      <c r="H58" s="41"/>
      <c r="I58" s="41">
        <v>258</v>
      </c>
      <c r="J58" s="41">
        <f>SUM(K58:L58)</f>
        <v>145.6</v>
      </c>
      <c r="K58" s="41"/>
      <c r="L58" s="41">
        <v>145.6</v>
      </c>
      <c r="M58" s="41">
        <f>SUM(N58:O58)</f>
        <v>172.8</v>
      </c>
      <c r="N58" s="41"/>
      <c r="O58" s="41">
        <v>172.8</v>
      </c>
    </row>
    <row r="59" spans="1:15" s="59" customFormat="1" ht="78.75">
      <c r="A59" s="68" t="s">
        <v>589</v>
      </c>
      <c r="B59" s="133" t="s">
        <v>165</v>
      </c>
      <c r="C59" s="92" t="s">
        <v>546</v>
      </c>
      <c r="D59" s="70" t="s">
        <v>601</v>
      </c>
      <c r="E59" s="70"/>
      <c r="F59" s="69"/>
      <c r="G59" s="58">
        <f aca="true" t="shared" si="24" ref="G59:O59">G60</f>
        <v>668</v>
      </c>
      <c r="H59" s="58">
        <f t="shared" si="24"/>
        <v>0</v>
      </c>
      <c r="I59" s="58">
        <f t="shared" si="24"/>
        <v>668</v>
      </c>
      <c r="J59" s="58">
        <f t="shared" si="24"/>
        <v>0</v>
      </c>
      <c r="K59" s="58">
        <f t="shared" si="24"/>
        <v>0</v>
      </c>
      <c r="L59" s="58">
        <f t="shared" si="24"/>
        <v>0</v>
      </c>
      <c r="M59" s="58">
        <f t="shared" si="24"/>
        <v>0</v>
      </c>
      <c r="N59" s="58">
        <f t="shared" si="24"/>
        <v>0</v>
      </c>
      <c r="O59" s="58">
        <f t="shared" si="24"/>
        <v>0</v>
      </c>
    </row>
    <row r="60" spans="1:15" ht="94.5">
      <c r="A60" s="81" t="s">
        <v>60</v>
      </c>
      <c r="B60" s="131" t="s">
        <v>165</v>
      </c>
      <c r="C60" s="55" t="s">
        <v>546</v>
      </c>
      <c r="D60" s="54" t="s">
        <v>601</v>
      </c>
      <c r="E60" s="53" t="s">
        <v>15</v>
      </c>
      <c r="F60" s="66"/>
      <c r="G60" s="41">
        <f>SUM(G61,)</f>
        <v>668</v>
      </c>
      <c r="H60" s="41">
        <f aca="true" t="shared" si="25" ref="H60:O60">SUM(H61,)</f>
        <v>0</v>
      </c>
      <c r="I60" s="41">
        <f t="shared" si="25"/>
        <v>668</v>
      </c>
      <c r="J60" s="41">
        <f t="shared" si="25"/>
        <v>0</v>
      </c>
      <c r="K60" s="41">
        <f t="shared" si="25"/>
        <v>0</v>
      </c>
      <c r="L60" s="41">
        <f t="shared" si="25"/>
        <v>0</v>
      </c>
      <c r="M60" s="41">
        <f t="shared" si="25"/>
        <v>0</v>
      </c>
      <c r="N60" s="41">
        <f t="shared" si="25"/>
        <v>0</v>
      </c>
      <c r="O60" s="41">
        <f t="shared" si="25"/>
        <v>0</v>
      </c>
    </row>
    <row r="61" spans="1:15" ht="173.25">
      <c r="A61" s="52" t="s">
        <v>842</v>
      </c>
      <c r="B61" s="131" t="s">
        <v>165</v>
      </c>
      <c r="C61" s="55" t="s">
        <v>546</v>
      </c>
      <c r="D61" s="54" t="s">
        <v>601</v>
      </c>
      <c r="E61" s="53" t="s">
        <v>590</v>
      </c>
      <c r="F61" s="66"/>
      <c r="G61" s="41">
        <f>SUM(G62,G64)</f>
        <v>668</v>
      </c>
      <c r="H61" s="41">
        <f aca="true" t="shared" si="26" ref="H61:O61">SUM(H62,H64)</f>
        <v>0</v>
      </c>
      <c r="I61" s="41">
        <f t="shared" si="26"/>
        <v>668</v>
      </c>
      <c r="J61" s="41">
        <f t="shared" si="26"/>
        <v>0</v>
      </c>
      <c r="K61" s="41">
        <f t="shared" si="26"/>
        <v>0</v>
      </c>
      <c r="L61" s="41">
        <f t="shared" si="26"/>
        <v>0</v>
      </c>
      <c r="M61" s="41">
        <f t="shared" si="26"/>
        <v>0</v>
      </c>
      <c r="N61" s="41">
        <f t="shared" si="26"/>
        <v>0</v>
      </c>
      <c r="O61" s="41">
        <f t="shared" si="26"/>
        <v>0</v>
      </c>
    </row>
    <row r="62" spans="1:15" ht="94.5">
      <c r="A62" s="52" t="s">
        <v>667</v>
      </c>
      <c r="B62" s="131" t="s">
        <v>165</v>
      </c>
      <c r="C62" s="55" t="s">
        <v>546</v>
      </c>
      <c r="D62" s="54" t="s">
        <v>601</v>
      </c>
      <c r="E62" s="53" t="s">
        <v>665</v>
      </c>
      <c r="F62" s="66"/>
      <c r="G62" s="41">
        <f>G63</f>
        <v>0</v>
      </c>
      <c r="H62" s="41">
        <f aca="true" t="shared" si="27" ref="H62:O62">H63</f>
        <v>0</v>
      </c>
      <c r="I62" s="41">
        <f t="shared" si="27"/>
        <v>0</v>
      </c>
      <c r="J62" s="41">
        <f t="shared" si="27"/>
        <v>0</v>
      </c>
      <c r="K62" s="41">
        <f t="shared" si="27"/>
        <v>0</v>
      </c>
      <c r="L62" s="41">
        <f t="shared" si="27"/>
        <v>0</v>
      </c>
      <c r="M62" s="41">
        <f t="shared" si="27"/>
        <v>0</v>
      </c>
      <c r="N62" s="41">
        <f t="shared" si="27"/>
        <v>0</v>
      </c>
      <c r="O62" s="41">
        <f t="shared" si="27"/>
        <v>0</v>
      </c>
    </row>
    <row r="63" spans="1:15" ht="126">
      <c r="A63" s="52" t="s">
        <v>677</v>
      </c>
      <c r="B63" s="131" t="s">
        <v>165</v>
      </c>
      <c r="C63" s="55" t="s">
        <v>546</v>
      </c>
      <c r="D63" s="54" t="s">
        <v>601</v>
      </c>
      <c r="E63" s="54" t="s">
        <v>666</v>
      </c>
      <c r="F63" s="66">
        <v>300</v>
      </c>
      <c r="G63" s="41">
        <f>SUM(H63:I63)</f>
        <v>0</v>
      </c>
      <c r="H63" s="41"/>
      <c r="I63" s="41"/>
      <c r="J63" s="41">
        <f>SUM(K63:L63)</f>
        <v>0</v>
      </c>
      <c r="K63" s="41"/>
      <c r="L63" s="41"/>
      <c r="M63" s="41">
        <f>SUM(N63:O63)</f>
        <v>0</v>
      </c>
      <c r="N63" s="41"/>
      <c r="O63" s="41"/>
    </row>
    <row r="64" spans="1:15" ht="63">
      <c r="A64" s="52" t="s">
        <v>593</v>
      </c>
      <c r="B64" s="131" t="s">
        <v>165</v>
      </c>
      <c r="C64" s="55" t="s">
        <v>546</v>
      </c>
      <c r="D64" s="54" t="s">
        <v>601</v>
      </c>
      <c r="E64" s="53" t="s">
        <v>594</v>
      </c>
      <c r="F64" s="66"/>
      <c r="G64" s="41">
        <f aca="true" t="shared" si="28" ref="G64:O64">G65</f>
        <v>668</v>
      </c>
      <c r="H64" s="41">
        <f t="shared" si="28"/>
        <v>0</v>
      </c>
      <c r="I64" s="41">
        <f t="shared" si="28"/>
        <v>668</v>
      </c>
      <c r="J64" s="41">
        <f t="shared" si="28"/>
        <v>0</v>
      </c>
      <c r="K64" s="41">
        <f t="shared" si="28"/>
        <v>0</v>
      </c>
      <c r="L64" s="41">
        <f t="shared" si="28"/>
        <v>0</v>
      </c>
      <c r="M64" s="41">
        <f t="shared" si="28"/>
        <v>0</v>
      </c>
      <c r="N64" s="41">
        <f t="shared" si="28"/>
        <v>0</v>
      </c>
      <c r="O64" s="41">
        <f t="shared" si="28"/>
        <v>0</v>
      </c>
    </row>
    <row r="65" spans="1:15" ht="94.5">
      <c r="A65" s="52" t="s">
        <v>678</v>
      </c>
      <c r="B65" s="131" t="s">
        <v>165</v>
      </c>
      <c r="C65" s="55" t="s">
        <v>546</v>
      </c>
      <c r="D65" s="54" t="s">
        <v>601</v>
      </c>
      <c r="E65" s="54" t="s">
        <v>592</v>
      </c>
      <c r="F65" s="66">
        <v>200</v>
      </c>
      <c r="G65" s="41">
        <f>SUM(H65:I65)</f>
        <v>668</v>
      </c>
      <c r="H65" s="41"/>
      <c r="I65" s="41">
        <v>668</v>
      </c>
      <c r="J65" s="41">
        <f>SUM(K65:L65)</f>
        <v>0</v>
      </c>
      <c r="K65" s="41"/>
      <c r="L65" s="41"/>
      <c r="M65" s="41">
        <f>SUM(N65:O65)</f>
        <v>0</v>
      </c>
      <c r="N65" s="41"/>
      <c r="O65" s="41"/>
    </row>
    <row r="66" spans="1:15" ht="15.75">
      <c r="A66" s="197" t="s">
        <v>172</v>
      </c>
      <c r="B66" s="70" t="s">
        <v>165</v>
      </c>
      <c r="C66" s="83" t="s">
        <v>193</v>
      </c>
      <c r="D66" s="42"/>
      <c r="E66" s="42"/>
      <c r="F66" s="42"/>
      <c r="G66" s="58">
        <f aca="true" t="shared" si="29" ref="G66:O66">SUM(G67,G74,G88,G82)</f>
        <v>72505.9</v>
      </c>
      <c r="H66" s="58">
        <f t="shared" si="29"/>
        <v>1305.3</v>
      </c>
      <c r="I66" s="58">
        <f t="shared" si="29"/>
        <v>71200.6</v>
      </c>
      <c r="J66" s="58">
        <f t="shared" si="29"/>
        <v>77161.3</v>
      </c>
      <c r="K66" s="58">
        <f t="shared" si="29"/>
        <v>4346.7</v>
      </c>
      <c r="L66" s="58">
        <f t="shared" si="29"/>
        <v>72814.6</v>
      </c>
      <c r="M66" s="58">
        <f t="shared" si="29"/>
        <v>75177</v>
      </c>
      <c r="N66" s="58">
        <f t="shared" si="29"/>
        <v>300.3</v>
      </c>
      <c r="O66" s="58">
        <f t="shared" si="29"/>
        <v>74876.7</v>
      </c>
    </row>
    <row r="67" spans="1:15" ht="31.5">
      <c r="A67" s="197" t="s">
        <v>805</v>
      </c>
      <c r="B67" s="70" t="s">
        <v>165</v>
      </c>
      <c r="C67" s="83" t="s">
        <v>193</v>
      </c>
      <c r="D67" s="83" t="s">
        <v>198</v>
      </c>
      <c r="E67" s="42"/>
      <c r="F67" s="42"/>
      <c r="G67" s="58">
        <f aca="true" t="shared" si="30" ref="G67:O67">SUM(G68,)</f>
        <v>397.2</v>
      </c>
      <c r="H67" s="58">
        <f t="shared" si="30"/>
        <v>397.2</v>
      </c>
      <c r="I67" s="58">
        <f t="shared" si="30"/>
        <v>0</v>
      </c>
      <c r="J67" s="58">
        <f t="shared" si="30"/>
        <v>338.6</v>
      </c>
      <c r="K67" s="58">
        <f t="shared" si="30"/>
        <v>338.6</v>
      </c>
      <c r="L67" s="58">
        <f t="shared" si="30"/>
        <v>0</v>
      </c>
      <c r="M67" s="58">
        <f t="shared" si="30"/>
        <v>292.2</v>
      </c>
      <c r="N67" s="58">
        <f t="shared" si="30"/>
        <v>292.2</v>
      </c>
      <c r="O67" s="58">
        <f t="shared" si="30"/>
        <v>0</v>
      </c>
    </row>
    <row r="68" spans="1:15" ht="94.5">
      <c r="A68" s="60" t="s">
        <v>68</v>
      </c>
      <c r="B68" s="131" t="s">
        <v>171</v>
      </c>
      <c r="C68" s="48" t="s">
        <v>193</v>
      </c>
      <c r="D68" s="48" t="s">
        <v>198</v>
      </c>
      <c r="E68" s="61" t="s">
        <v>82</v>
      </c>
      <c r="F68" s="42"/>
      <c r="G68" s="41">
        <f>G69</f>
        <v>397.2</v>
      </c>
      <c r="H68" s="41">
        <f aca="true" t="shared" si="31" ref="H68:O68">H69</f>
        <v>397.2</v>
      </c>
      <c r="I68" s="41">
        <f t="shared" si="31"/>
        <v>0</v>
      </c>
      <c r="J68" s="41">
        <f>J69</f>
        <v>338.6</v>
      </c>
      <c r="K68" s="41">
        <f t="shared" si="31"/>
        <v>338.6</v>
      </c>
      <c r="L68" s="41">
        <f t="shared" si="31"/>
        <v>0</v>
      </c>
      <c r="M68" s="41">
        <f>M69</f>
        <v>292.2</v>
      </c>
      <c r="N68" s="41">
        <f t="shared" si="31"/>
        <v>292.2</v>
      </c>
      <c r="O68" s="41">
        <f t="shared" si="31"/>
        <v>0</v>
      </c>
    </row>
    <row r="69" spans="1:15" ht="173.25">
      <c r="A69" s="60" t="s">
        <v>69</v>
      </c>
      <c r="B69" s="131" t="s">
        <v>171</v>
      </c>
      <c r="C69" s="48" t="s">
        <v>193</v>
      </c>
      <c r="D69" s="48" t="s">
        <v>198</v>
      </c>
      <c r="E69" s="61" t="s">
        <v>777</v>
      </c>
      <c r="F69" s="42"/>
      <c r="G69" s="41">
        <f aca="true" t="shared" si="32" ref="G69:O69">SUM(G70,G72)</f>
        <v>397.2</v>
      </c>
      <c r="H69" s="41">
        <f t="shared" si="32"/>
        <v>397.2</v>
      </c>
      <c r="I69" s="41">
        <f t="shared" si="32"/>
        <v>0</v>
      </c>
      <c r="J69" s="41">
        <f t="shared" si="32"/>
        <v>338.6</v>
      </c>
      <c r="K69" s="41">
        <f t="shared" si="32"/>
        <v>338.6</v>
      </c>
      <c r="L69" s="41">
        <f t="shared" si="32"/>
        <v>0</v>
      </c>
      <c r="M69" s="41">
        <f t="shared" si="32"/>
        <v>292.2</v>
      </c>
      <c r="N69" s="41">
        <f t="shared" si="32"/>
        <v>292.2</v>
      </c>
      <c r="O69" s="41">
        <f t="shared" si="32"/>
        <v>0</v>
      </c>
    </row>
    <row r="70" spans="1:15" ht="94.5">
      <c r="A70" s="46" t="s">
        <v>327</v>
      </c>
      <c r="B70" s="54" t="s">
        <v>165</v>
      </c>
      <c r="C70" s="48" t="s">
        <v>193</v>
      </c>
      <c r="D70" s="48" t="s">
        <v>198</v>
      </c>
      <c r="E70" s="61" t="s">
        <v>531</v>
      </c>
      <c r="F70" s="42"/>
      <c r="G70" s="41">
        <f>G71</f>
        <v>86</v>
      </c>
      <c r="H70" s="41">
        <f aca="true" t="shared" si="33" ref="H70:O70">H71</f>
        <v>86</v>
      </c>
      <c r="I70" s="41">
        <f t="shared" si="33"/>
        <v>0</v>
      </c>
      <c r="J70" s="41">
        <f t="shared" si="33"/>
        <v>89.5</v>
      </c>
      <c r="K70" s="41">
        <f t="shared" si="33"/>
        <v>89.5</v>
      </c>
      <c r="L70" s="41">
        <f t="shared" si="33"/>
        <v>0</v>
      </c>
      <c r="M70" s="41">
        <f t="shared" si="33"/>
        <v>93</v>
      </c>
      <c r="N70" s="41">
        <f t="shared" si="33"/>
        <v>93</v>
      </c>
      <c r="O70" s="41">
        <f t="shared" si="33"/>
        <v>0</v>
      </c>
    </row>
    <row r="71" spans="1:15" ht="315">
      <c r="A71" s="46" t="s">
        <v>1</v>
      </c>
      <c r="B71" s="54" t="s">
        <v>165</v>
      </c>
      <c r="C71" s="48" t="s">
        <v>193</v>
      </c>
      <c r="D71" s="48" t="s">
        <v>198</v>
      </c>
      <c r="E71" s="61" t="s">
        <v>535</v>
      </c>
      <c r="F71" s="42" t="s">
        <v>167</v>
      </c>
      <c r="G71" s="41">
        <f>SUM(H71:I71)</f>
        <v>86</v>
      </c>
      <c r="H71" s="49">
        <v>86</v>
      </c>
      <c r="I71" s="49"/>
      <c r="J71" s="41">
        <f>SUM(K71:L71)</f>
        <v>89.5</v>
      </c>
      <c r="K71" s="49">
        <v>89.5</v>
      </c>
      <c r="L71" s="49"/>
      <c r="M71" s="41">
        <f>SUM(N71:O71)</f>
        <v>93</v>
      </c>
      <c r="N71" s="49">
        <v>93</v>
      </c>
      <c r="O71" s="49"/>
    </row>
    <row r="72" spans="1:15" ht="78.75">
      <c r="A72" s="46" t="s">
        <v>687</v>
      </c>
      <c r="B72" s="54" t="s">
        <v>165</v>
      </c>
      <c r="C72" s="42" t="s">
        <v>193</v>
      </c>
      <c r="D72" s="42" t="s">
        <v>198</v>
      </c>
      <c r="E72" s="61" t="s">
        <v>685</v>
      </c>
      <c r="F72" s="42"/>
      <c r="G72" s="41">
        <f aca="true" t="shared" si="34" ref="G72:O72">G73</f>
        <v>311.2</v>
      </c>
      <c r="H72" s="49">
        <f t="shared" si="34"/>
        <v>311.2</v>
      </c>
      <c r="I72" s="49">
        <f t="shared" si="34"/>
        <v>0</v>
      </c>
      <c r="J72" s="41">
        <f t="shared" si="34"/>
        <v>249.1</v>
      </c>
      <c r="K72" s="49">
        <f t="shared" si="34"/>
        <v>249.1</v>
      </c>
      <c r="L72" s="49">
        <f t="shared" si="34"/>
        <v>0</v>
      </c>
      <c r="M72" s="41">
        <f t="shared" si="34"/>
        <v>199.2</v>
      </c>
      <c r="N72" s="49">
        <f t="shared" si="34"/>
        <v>199.2</v>
      </c>
      <c r="O72" s="49">
        <f t="shared" si="34"/>
        <v>0</v>
      </c>
    </row>
    <row r="73" spans="1:15" ht="189">
      <c r="A73" s="46" t="s">
        <v>219</v>
      </c>
      <c r="B73" s="54" t="s">
        <v>165</v>
      </c>
      <c r="C73" s="42" t="s">
        <v>193</v>
      </c>
      <c r="D73" s="42" t="s">
        <v>198</v>
      </c>
      <c r="E73" s="47" t="s">
        <v>686</v>
      </c>
      <c r="F73" s="42" t="s">
        <v>815</v>
      </c>
      <c r="G73" s="41">
        <f>H73+I73</f>
        <v>311.2</v>
      </c>
      <c r="H73" s="49">
        <v>311.2</v>
      </c>
      <c r="I73" s="49"/>
      <c r="J73" s="41">
        <f>K73+L73</f>
        <v>249.1</v>
      </c>
      <c r="K73" s="49">
        <v>249.1</v>
      </c>
      <c r="L73" s="49"/>
      <c r="M73" s="41">
        <f>N73+O73</f>
        <v>199.2</v>
      </c>
      <c r="N73" s="49">
        <v>199.2</v>
      </c>
      <c r="O73" s="49"/>
    </row>
    <row r="74" spans="1:15" ht="15.75">
      <c r="A74" s="197" t="s">
        <v>806</v>
      </c>
      <c r="B74" s="70" t="s">
        <v>165</v>
      </c>
      <c r="C74" s="83" t="s">
        <v>193</v>
      </c>
      <c r="D74" s="83" t="s">
        <v>548</v>
      </c>
      <c r="E74" s="42"/>
      <c r="F74" s="42"/>
      <c r="G74" s="58">
        <f aca="true" t="shared" si="35" ref="G74:O75">G75</f>
        <v>6208.1</v>
      </c>
      <c r="H74" s="58">
        <f t="shared" si="35"/>
        <v>8.1</v>
      </c>
      <c r="I74" s="58">
        <f t="shared" si="35"/>
        <v>6200</v>
      </c>
      <c r="J74" s="58">
        <f t="shared" si="35"/>
        <v>6208.1</v>
      </c>
      <c r="K74" s="58">
        <f t="shared" si="35"/>
        <v>8.1</v>
      </c>
      <c r="L74" s="58">
        <f t="shared" si="35"/>
        <v>6200</v>
      </c>
      <c r="M74" s="58">
        <f t="shared" si="35"/>
        <v>6208.1</v>
      </c>
      <c r="N74" s="58">
        <f t="shared" si="35"/>
        <v>8.1</v>
      </c>
      <c r="O74" s="58">
        <f t="shared" si="35"/>
        <v>6200</v>
      </c>
    </row>
    <row r="75" spans="1:15" ht="110.25">
      <c r="A75" s="60" t="s">
        <v>86</v>
      </c>
      <c r="B75" s="54" t="s">
        <v>165</v>
      </c>
      <c r="C75" s="48" t="s">
        <v>193</v>
      </c>
      <c r="D75" s="48" t="s">
        <v>548</v>
      </c>
      <c r="E75" s="61" t="s">
        <v>83</v>
      </c>
      <c r="F75" s="42"/>
      <c r="G75" s="41">
        <f t="shared" si="35"/>
        <v>6208.1</v>
      </c>
      <c r="H75" s="41">
        <f t="shared" si="35"/>
        <v>8.1</v>
      </c>
      <c r="I75" s="41">
        <f t="shared" si="35"/>
        <v>6200</v>
      </c>
      <c r="J75" s="41">
        <f t="shared" si="35"/>
        <v>6208.1</v>
      </c>
      <c r="K75" s="41">
        <f t="shared" si="35"/>
        <v>8.1</v>
      </c>
      <c r="L75" s="41">
        <f t="shared" si="35"/>
        <v>6200</v>
      </c>
      <c r="M75" s="41">
        <f t="shared" si="35"/>
        <v>6208.1</v>
      </c>
      <c r="N75" s="41">
        <f t="shared" si="35"/>
        <v>8.1</v>
      </c>
      <c r="O75" s="41">
        <f t="shared" si="35"/>
        <v>6200</v>
      </c>
    </row>
    <row r="76" spans="1:15" ht="157.5">
      <c r="A76" s="60" t="s">
        <v>70</v>
      </c>
      <c r="B76" s="54" t="s">
        <v>165</v>
      </c>
      <c r="C76" s="48" t="s">
        <v>193</v>
      </c>
      <c r="D76" s="48" t="s">
        <v>548</v>
      </c>
      <c r="E76" s="61" t="s">
        <v>84</v>
      </c>
      <c r="F76" s="42"/>
      <c r="G76" s="41">
        <f>SUM(G77,G80)</f>
        <v>6208.1</v>
      </c>
      <c r="H76" s="41">
        <f aca="true" t="shared" si="36" ref="H76:O76">SUM(H77,H80)</f>
        <v>8.1</v>
      </c>
      <c r="I76" s="41">
        <f t="shared" si="36"/>
        <v>6200</v>
      </c>
      <c r="J76" s="41">
        <f t="shared" si="36"/>
        <v>6208.1</v>
      </c>
      <c r="K76" s="41">
        <f t="shared" si="36"/>
        <v>8.1</v>
      </c>
      <c r="L76" s="41">
        <f t="shared" si="36"/>
        <v>6200</v>
      </c>
      <c r="M76" s="41">
        <f t="shared" si="36"/>
        <v>6208.1</v>
      </c>
      <c r="N76" s="41">
        <f t="shared" si="36"/>
        <v>8.1</v>
      </c>
      <c r="O76" s="41">
        <f t="shared" si="36"/>
        <v>6200</v>
      </c>
    </row>
    <row r="77" spans="1:15" ht="63">
      <c r="A77" s="60" t="s">
        <v>87</v>
      </c>
      <c r="B77" s="54" t="s">
        <v>165</v>
      </c>
      <c r="C77" s="48" t="s">
        <v>193</v>
      </c>
      <c r="D77" s="48" t="s">
        <v>548</v>
      </c>
      <c r="E77" s="61" t="s">
        <v>85</v>
      </c>
      <c r="F77" s="42"/>
      <c r="G77" s="41">
        <f>SUM(G78:G79)</f>
        <v>6208.1</v>
      </c>
      <c r="H77" s="41">
        <f aca="true" t="shared" si="37" ref="H77:O77">SUM(H78:H79)</f>
        <v>8.1</v>
      </c>
      <c r="I77" s="41">
        <f t="shared" si="37"/>
        <v>6200</v>
      </c>
      <c r="J77" s="41">
        <f t="shared" si="37"/>
        <v>6208.1</v>
      </c>
      <c r="K77" s="41">
        <f t="shared" si="37"/>
        <v>8.1</v>
      </c>
      <c r="L77" s="41">
        <f t="shared" si="37"/>
        <v>6200</v>
      </c>
      <c r="M77" s="41">
        <f t="shared" si="37"/>
        <v>6208.1</v>
      </c>
      <c r="N77" s="41">
        <f t="shared" si="37"/>
        <v>8.1</v>
      </c>
      <c r="O77" s="41">
        <f t="shared" si="37"/>
        <v>6200</v>
      </c>
    </row>
    <row r="78" spans="1:15" ht="94.5">
      <c r="A78" s="44" t="s">
        <v>49</v>
      </c>
      <c r="B78" s="54" t="s">
        <v>165</v>
      </c>
      <c r="C78" s="48" t="s">
        <v>193</v>
      </c>
      <c r="D78" s="48" t="s">
        <v>548</v>
      </c>
      <c r="E78" s="47" t="s">
        <v>634</v>
      </c>
      <c r="F78" s="42" t="s">
        <v>169</v>
      </c>
      <c r="G78" s="41">
        <f>SUM(H78:I78)</f>
        <v>6200</v>
      </c>
      <c r="H78" s="41">
        <v>0</v>
      </c>
      <c r="I78" s="41">
        <v>6200</v>
      </c>
      <c r="J78" s="41">
        <f>SUM(K78:L78)</f>
        <v>6200</v>
      </c>
      <c r="K78" s="41">
        <v>0</v>
      </c>
      <c r="L78" s="41">
        <v>6200</v>
      </c>
      <c r="M78" s="41">
        <f>SUM(N78:O78)</f>
        <v>6200</v>
      </c>
      <c r="N78" s="41">
        <v>0</v>
      </c>
      <c r="O78" s="41">
        <v>6200</v>
      </c>
    </row>
    <row r="79" spans="1:15" ht="267.75">
      <c r="A79" s="44" t="s">
        <v>0</v>
      </c>
      <c r="B79" s="54" t="s">
        <v>165</v>
      </c>
      <c r="C79" s="48" t="s">
        <v>193</v>
      </c>
      <c r="D79" s="48" t="s">
        <v>548</v>
      </c>
      <c r="E79" s="47" t="s">
        <v>373</v>
      </c>
      <c r="F79" s="42" t="s">
        <v>167</v>
      </c>
      <c r="G79" s="41">
        <f>SUM(H79:I79)</f>
        <v>8.1</v>
      </c>
      <c r="H79" s="41">
        <v>8.1</v>
      </c>
      <c r="I79" s="41">
        <v>0</v>
      </c>
      <c r="J79" s="41">
        <f>SUM(K79:L79)</f>
        <v>8.1</v>
      </c>
      <c r="K79" s="41">
        <v>8.1</v>
      </c>
      <c r="L79" s="41">
        <v>0</v>
      </c>
      <c r="M79" s="41">
        <f>SUM(N79:O79)</f>
        <v>8.1</v>
      </c>
      <c r="N79" s="41">
        <v>8.1</v>
      </c>
      <c r="O79" s="41">
        <v>0</v>
      </c>
    </row>
    <row r="80" spans="1:15" ht="63">
      <c r="A80" s="44" t="s">
        <v>375</v>
      </c>
      <c r="B80" s="54" t="s">
        <v>165</v>
      </c>
      <c r="C80" s="48" t="s">
        <v>193</v>
      </c>
      <c r="D80" s="48" t="s">
        <v>548</v>
      </c>
      <c r="E80" s="61" t="s">
        <v>374</v>
      </c>
      <c r="F80" s="42"/>
      <c r="G80" s="41">
        <f>G81</f>
        <v>0</v>
      </c>
      <c r="H80" s="41">
        <f aca="true" t="shared" si="38" ref="H80:O80">H81</f>
        <v>0</v>
      </c>
      <c r="I80" s="41">
        <f t="shared" si="38"/>
        <v>0</v>
      </c>
      <c r="J80" s="41">
        <f t="shared" si="38"/>
        <v>0</v>
      </c>
      <c r="K80" s="41">
        <f t="shared" si="38"/>
        <v>0</v>
      </c>
      <c r="L80" s="41">
        <f t="shared" si="38"/>
        <v>0</v>
      </c>
      <c r="M80" s="41">
        <f t="shared" si="38"/>
        <v>0</v>
      </c>
      <c r="N80" s="41">
        <f t="shared" si="38"/>
        <v>0</v>
      </c>
      <c r="O80" s="41">
        <f t="shared" si="38"/>
        <v>0</v>
      </c>
    </row>
    <row r="81" spans="1:15" ht="141.75">
      <c r="A81" s="44" t="s">
        <v>50</v>
      </c>
      <c r="B81" s="54" t="s">
        <v>165</v>
      </c>
      <c r="C81" s="48" t="s">
        <v>193</v>
      </c>
      <c r="D81" s="48" t="s">
        <v>548</v>
      </c>
      <c r="E81" s="47" t="s">
        <v>128</v>
      </c>
      <c r="F81" s="42" t="s">
        <v>169</v>
      </c>
      <c r="G81" s="41">
        <f>SUM(H81:I81)</f>
        <v>0</v>
      </c>
      <c r="H81" s="41"/>
      <c r="I81" s="41"/>
      <c r="J81" s="41">
        <f>SUM(K81:L81)</f>
        <v>0</v>
      </c>
      <c r="K81" s="41"/>
      <c r="L81" s="41"/>
      <c r="M81" s="41">
        <f>SUM(N81:O81)</f>
        <v>0</v>
      </c>
      <c r="N81" s="41"/>
      <c r="O81" s="41"/>
    </row>
    <row r="82" spans="1:15" s="59" customFormat="1" ht="31.5">
      <c r="A82" s="197" t="s">
        <v>835</v>
      </c>
      <c r="B82" s="70" t="s">
        <v>165</v>
      </c>
      <c r="C82" s="83" t="s">
        <v>193</v>
      </c>
      <c r="D82" s="83" t="s">
        <v>547</v>
      </c>
      <c r="E82" s="107"/>
      <c r="F82" s="57"/>
      <c r="G82" s="58">
        <f>SUM(G83,)</f>
        <v>15143</v>
      </c>
      <c r="H82" s="58">
        <f aca="true" t="shared" si="39" ref="H82:O82">SUM(H83,)</f>
        <v>0</v>
      </c>
      <c r="I82" s="58">
        <f t="shared" si="39"/>
        <v>15143</v>
      </c>
      <c r="J82" s="58">
        <f t="shared" si="39"/>
        <v>15395</v>
      </c>
      <c r="K82" s="58">
        <f t="shared" si="39"/>
        <v>0</v>
      </c>
      <c r="L82" s="58">
        <f t="shared" si="39"/>
        <v>15395</v>
      </c>
      <c r="M82" s="58">
        <f t="shared" si="39"/>
        <v>15545</v>
      </c>
      <c r="N82" s="58">
        <f t="shared" si="39"/>
        <v>0</v>
      </c>
      <c r="O82" s="58">
        <f t="shared" si="39"/>
        <v>15545</v>
      </c>
    </row>
    <row r="83" spans="1:15" s="59" customFormat="1" ht="94.5">
      <c r="A83" s="60" t="s">
        <v>71</v>
      </c>
      <c r="B83" s="54" t="s">
        <v>165</v>
      </c>
      <c r="C83" s="48" t="s">
        <v>193</v>
      </c>
      <c r="D83" s="48" t="s">
        <v>547</v>
      </c>
      <c r="E83" s="61" t="s">
        <v>83</v>
      </c>
      <c r="F83" s="57"/>
      <c r="G83" s="41">
        <f aca="true" t="shared" si="40" ref="G83:O83">G84</f>
        <v>15143</v>
      </c>
      <c r="H83" s="41">
        <f t="shared" si="40"/>
        <v>0</v>
      </c>
      <c r="I83" s="41">
        <f t="shared" si="40"/>
        <v>15143</v>
      </c>
      <c r="J83" s="41">
        <f t="shared" si="40"/>
        <v>15395</v>
      </c>
      <c r="K83" s="41">
        <f t="shared" si="40"/>
        <v>0</v>
      </c>
      <c r="L83" s="41">
        <f t="shared" si="40"/>
        <v>15395</v>
      </c>
      <c r="M83" s="41">
        <f t="shared" si="40"/>
        <v>15545</v>
      </c>
      <c r="N83" s="41">
        <f t="shared" si="40"/>
        <v>0</v>
      </c>
      <c r="O83" s="41">
        <f t="shared" si="40"/>
        <v>15545</v>
      </c>
    </row>
    <row r="84" spans="1:15" s="59" customFormat="1" ht="141.75">
      <c r="A84" s="60" t="s">
        <v>72</v>
      </c>
      <c r="B84" s="54" t="s">
        <v>165</v>
      </c>
      <c r="C84" s="48" t="s">
        <v>193</v>
      </c>
      <c r="D84" s="48" t="s">
        <v>547</v>
      </c>
      <c r="E84" s="61" t="s">
        <v>88</v>
      </c>
      <c r="F84" s="57"/>
      <c r="G84" s="41">
        <f>SUM(G85,)</f>
        <v>15143</v>
      </c>
      <c r="H84" s="41">
        <f aca="true" t="shared" si="41" ref="H84:O84">SUM(H85,)</f>
        <v>0</v>
      </c>
      <c r="I84" s="41">
        <f t="shared" si="41"/>
        <v>15143</v>
      </c>
      <c r="J84" s="41">
        <f t="shared" si="41"/>
        <v>15395</v>
      </c>
      <c r="K84" s="41">
        <f t="shared" si="41"/>
        <v>0</v>
      </c>
      <c r="L84" s="41">
        <f t="shared" si="41"/>
        <v>15395</v>
      </c>
      <c r="M84" s="41">
        <f t="shared" si="41"/>
        <v>15545</v>
      </c>
      <c r="N84" s="41">
        <f t="shared" si="41"/>
        <v>0</v>
      </c>
      <c r="O84" s="41">
        <f t="shared" si="41"/>
        <v>15545</v>
      </c>
    </row>
    <row r="85" spans="1:15" s="59" customFormat="1" ht="78.75">
      <c r="A85" s="60" t="s">
        <v>90</v>
      </c>
      <c r="B85" s="54" t="s">
        <v>165</v>
      </c>
      <c r="C85" s="48" t="s">
        <v>193</v>
      </c>
      <c r="D85" s="48" t="s">
        <v>547</v>
      </c>
      <c r="E85" s="61" t="s">
        <v>89</v>
      </c>
      <c r="F85" s="57"/>
      <c r="G85" s="41">
        <f>SUM(G86:G87)</f>
        <v>15143</v>
      </c>
      <c r="H85" s="41">
        <f aca="true" t="shared" si="42" ref="H85:O85">SUM(H86:H87)</f>
        <v>0</v>
      </c>
      <c r="I85" s="41">
        <f t="shared" si="42"/>
        <v>15143</v>
      </c>
      <c r="J85" s="41">
        <f t="shared" si="42"/>
        <v>15395</v>
      </c>
      <c r="K85" s="41">
        <f t="shared" si="42"/>
        <v>0</v>
      </c>
      <c r="L85" s="41">
        <f t="shared" si="42"/>
        <v>15395</v>
      </c>
      <c r="M85" s="41">
        <f t="shared" si="42"/>
        <v>15545</v>
      </c>
      <c r="N85" s="41">
        <f t="shared" si="42"/>
        <v>0</v>
      </c>
      <c r="O85" s="41">
        <f t="shared" si="42"/>
        <v>15545</v>
      </c>
    </row>
    <row r="86" spans="1:15" s="59" customFormat="1" ht="110.25">
      <c r="A86" s="44" t="s">
        <v>220</v>
      </c>
      <c r="B86" s="54" t="s">
        <v>165</v>
      </c>
      <c r="C86" s="48" t="s">
        <v>193</v>
      </c>
      <c r="D86" s="48" t="s">
        <v>547</v>
      </c>
      <c r="E86" s="47" t="s">
        <v>720</v>
      </c>
      <c r="F86" s="42" t="s">
        <v>169</v>
      </c>
      <c r="G86" s="41">
        <f>SUM(H86:I86)</f>
        <v>0</v>
      </c>
      <c r="H86" s="41"/>
      <c r="I86" s="41"/>
      <c r="J86" s="41">
        <f>SUM(K86:L86)</f>
        <v>0</v>
      </c>
      <c r="K86" s="41"/>
      <c r="L86" s="41"/>
      <c r="M86" s="41">
        <f>SUM(N86:O86)</f>
        <v>0</v>
      </c>
      <c r="N86" s="41"/>
      <c r="O86" s="41"/>
    </row>
    <row r="87" spans="1:15" ht="141.75">
      <c r="A87" s="44" t="s">
        <v>719</v>
      </c>
      <c r="B87" s="54" t="s">
        <v>165</v>
      </c>
      <c r="C87" s="48" t="s">
        <v>193</v>
      </c>
      <c r="D87" s="48" t="s">
        <v>547</v>
      </c>
      <c r="E87" s="47" t="s">
        <v>720</v>
      </c>
      <c r="F87" s="42" t="s">
        <v>815</v>
      </c>
      <c r="G87" s="41">
        <f>SUM(H87:I87)</f>
        <v>15143</v>
      </c>
      <c r="H87" s="41"/>
      <c r="I87" s="41">
        <v>15143</v>
      </c>
      <c r="J87" s="41">
        <f>SUM(K87:L87)</f>
        <v>15395</v>
      </c>
      <c r="K87" s="41"/>
      <c r="L87" s="41">
        <v>15395</v>
      </c>
      <c r="M87" s="41">
        <f>SUM(N87:O87)</f>
        <v>15545</v>
      </c>
      <c r="N87" s="41"/>
      <c r="O87" s="41">
        <v>15545</v>
      </c>
    </row>
    <row r="88" spans="1:15" ht="31.5">
      <c r="A88" s="197" t="s">
        <v>837</v>
      </c>
      <c r="B88" s="133" t="s">
        <v>165</v>
      </c>
      <c r="C88" s="83" t="s">
        <v>193</v>
      </c>
      <c r="D88" s="57">
        <v>12</v>
      </c>
      <c r="E88" s="42"/>
      <c r="F88" s="42"/>
      <c r="G88" s="58">
        <f>SUM(G89,G93,G97)</f>
        <v>50757.6</v>
      </c>
      <c r="H88" s="58">
        <f aca="true" t="shared" si="43" ref="H88:O88">SUM(H89,H93,H97)</f>
        <v>900</v>
      </c>
      <c r="I88" s="58">
        <f t="shared" si="43"/>
        <v>49857.6</v>
      </c>
      <c r="J88" s="58">
        <f t="shared" si="43"/>
        <v>55219.6</v>
      </c>
      <c r="K88" s="58">
        <f t="shared" si="43"/>
        <v>4000</v>
      </c>
      <c r="L88" s="58">
        <f t="shared" si="43"/>
        <v>51219.6</v>
      </c>
      <c r="M88" s="58">
        <f t="shared" si="43"/>
        <v>53131.7</v>
      </c>
      <c r="N88" s="58">
        <f t="shared" si="43"/>
        <v>0</v>
      </c>
      <c r="O88" s="58">
        <f t="shared" si="43"/>
        <v>53131.7</v>
      </c>
    </row>
    <row r="89" spans="1:15" ht="141.75">
      <c r="A89" s="39" t="s">
        <v>66</v>
      </c>
      <c r="B89" s="54" t="s">
        <v>165</v>
      </c>
      <c r="C89" s="48" t="s">
        <v>193</v>
      </c>
      <c r="D89" s="42" t="s">
        <v>838</v>
      </c>
      <c r="E89" s="61" t="s">
        <v>392</v>
      </c>
      <c r="F89" s="42"/>
      <c r="G89" s="41">
        <f>SUM(G90,)</f>
        <v>945</v>
      </c>
      <c r="H89" s="41">
        <f aca="true" t="shared" si="44" ref="H89:O89">SUM(H90,)</f>
        <v>900</v>
      </c>
      <c r="I89" s="41">
        <f t="shared" si="44"/>
        <v>45</v>
      </c>
      <c r="J89" s="41">
        <f t="shared" si="44"/>
        <v>4000</v>
      </c>
      <c r="K89" s="41">
        <f t="shared" si="44"/>
        <v>4000</v>
      </c>
      <c r="L89" s="41">
        <f t="shared" si="44"/>
        <v>0</v>
      </c>
      <c r="M89" s="41">
        <f t="shared" si="44"/>
        <v>0</v>
      </c>
      <c r="N89" s="41">
        <f t="shared" si="44"/>
        <v>0</v>
      </c>
      <c r="O89" s="41">
        <f t="shared" si="44"/>
        <v>0</v>
      </c>
    </row>
    <row r="90" spans="1:15" ht="173.25">
      <c r="A90" s="39" t="s">
        <v>221</v>
      </c>
      <c r="B90" s="54" t="s">
        <v>165</v>
      </c>
      <c r="C90" s="48" t="s">
        <v>193</v>
      </c>
      <c r="D90" s="42" t="s">
        <v>838</v>
      </c>
      <c r="E90" s="61" t="s">
        <v>222</v>
      </c>
      <c r="F90" s="42"/>
      <c r="G90" s="41">
        <f>SUM(G91)</f>
        <v>945</v>
      </c>
      <c r="H90" s="41">
        <f aca="true" t="shared" si="45" ref="H90:O90">SUM(H91)</f>
        <v>900</v>
      </c>
      <c r="I90" s="41">
        <f t="shared" si="45"/>
        <v>45</v>
      </c>
      <c r="J90" s="41">
        <f t="shared" si="45"/>
        <v>4000</v>
      </c>
      <c r="K90" s="41">
        <f t="shared" si="45"/>
        <v>4000</v>
      </c>
      <c r="L90" s="41">
        <f t="shared" si="45"/>
        <v>0</v>
      </c>
      <c r="M90" s="41">
        <f t="shared" si="45"/>
        <v>0</v>
      </c>
      <c r="N90" s="41">
        <f t="shared" si="45"/>
        <v>0</v>
      </c>
      <c r="O90" s="41">
        <f t="shared" si="45"/>
        <v>0</v>
      </c>
    </row>
    <row r="91" spans="1:15" ht="173.25">
      <c r="A91" s="46" t="s">
        <v>223</v>
      </c>
      <c r="B91" s="54" t="s">
        <v>165</v>
      </c>
      <c r="C91" s="48" t="s">
        <v>193</v>
      </c>
      <c r="D91" s="42" t="s">
        <v>838</v>
      </c>
      <c r="E91" s="61" t="s">
        <v>224</v>
      </c>
      <c r="F91" s="42"/>
      <c r="G91" s="41">
        <f>G92</f>
        <v>945</v>
      </c>
      <c r="H91" s="41">
        <f aca="true" t="shared" si="46" ref="H91:O91">H92</f>
        <v>900</v>
      </c>
      <c r="I91" s="41">
        <f t="shared" si="46"/>
        <v>45</v>
      </c>
      <c r="J91" s="41">
        <f t="shared" si="46"/>
        <v>4000</v>
      </c>
      <c r="K91" s="41">
        <f t="shared" si="46"/>
        <v>4000</v>
      </c>
      <c r="L91" s="41">
        <f t="shared" si="46"/>
        <v>0</v>
      </c>
      <c r="M91" s="41">
        <f t="shared" si="46"/>
        <v>0</v>
      </c>
      <c r="N91" s="41">
        <f t="shared" si="46"/>
        <v>0</v>
      </c>
      <c r="O91" s="41">
        <f t="shared" si="46"/>
        <v>0</v>
      </c>
    </row>
    <row r="92" spans="1:15" ht="204.75">
      <c r="A92" s="46" t="s">
        <v>225</v>
      </c>
      <c r="B92" s="54" t="s">
        <v>165</v>
      </c>
      <c r="C92" s="48" t="s">
        <v>193</v>
      </c>
      <c r="D92" s="42" t="s">
        <v>838</v>
      </c>
      <c r="E92" s="42" t="s">
        <v>226</v>
      </c>
      <c r="F92" s="42" t="s">
        <v>169</v>
      </c>
      <c r="G92" s="41">
        <f>SUM(H92:I92)</f>
        <v>945</v>
      </c>
      <c r="H92" s="41">
        <v>900</v>
      </c>
      <c r="I92" s="41">
        <v>45</v>
      </c>
      <c r="J92" s="41">
        <f>SUM(K92:L92)</f>
        <v>4000</v>
      </c>
      <c r="K92" s="41">
        <v>4000</v>
      </c>
      <c r="L92" s="41"/>
      <c r="M92" s="41">
        <f>SUM(N92:O92)</f>
        <v>0</v>
      </c>
      <c r="N92" s="41">
        <v>0</v>
      </c>
      <c r="O92" s="41"/>
    </row>
    <row r="93" spans="1:15" ht="78.75">
      <c r="A93" s="60" t="s">
        <v>73</v>
      </c>
      <c r="B93" s="54" t="s">
        <v>165</v>
      </c>
      <c r="C93" s="48" t="s">
        <v>193</v>
      </c>
      <c r="D93" s="42" t="s">
        <v>838</v>
      </c>
      <c r="E93" s="61" t="s">
        <v>583</v>
      </c>
      <c r="F93" s="88"/>
      <c r="G93" s="41">
        <f>G94</f>
        <v>218</v>
      </c>
      <c r="H93" s="41">
        <f aca="true" t="shared" si="47" ref="H93:O94">H94</f>
        <v>0</v>
      </c>
      <c r="I93" s="41">
        <f t="shared" si="47"/>
        <v>218</v>
      </c>
      <c r="J93" s="41">
        <f t="shared" si="47"/>
        <v>0</v>
      </c>
      <c r="K93" s="41">
        <f t="shared" si="47"/>
        <v>0</v>
      </c>
      <c r="L93" s="41">
        <f t="shared" si="47"/>
        <v>0</v>
      </c>
      <c r="M93" s="41">
        <f t="shared" si="47"/>
        <v>0</v>
      </c>
      <c r="N93" s="41">
        <f t="shared" si="47"/>
        <v>0</v>
      </c>
      <c r="O93" s="41">
        <f t="shared" si="47"/>
        <v>0</v>
      </c>
    </row>
    <row r="94" spans="1:15" ht="126">
      <c r="A94" s="60" t="s">
        <v>62</v>
      </c>
      <c r="B94" s="54" t="s">
        <v>165</v>
      </c>
      <c r="C94" s="48" t="s">
        <v>193</v>
      </c>
      <c r="D94" s="42" t="s">
        <v>838</v>
      </c>
      <c r="E94" s="61" t="s">
        <v>658</v>
      </c>
      <c r="F94" s="88"/>
      <c r="G94" s="41">
        <f>G95</f>
        <v>218</v>
      </c>
      <c r="H94" s="41">
        <f t="shared" si="47"/>
        <v>0</v>
      </c>
      <c r="I94" s="41">
        <f t="shared" si="47"/>
        <v>218</v>
      </c>
      <c r="J94" s="41">
        <f t="shared" si="47"/>
        <v>0</v>
      </c>
      <c r="K94" s="41">
        <f t="shared" si="47"/>
        <v>0</v>
      </c>
      <c r="L94" s="41">
        <f t="shared" si="47"/>
        <v>0</v>
      </c>
      <c r="M94" s="41">
        <f t="shared" si="47"/>
        <v>0</v>
      </c>
      <c r="N94" s="41">
        <f t="shared" si="47"/>
        <v>0</v>
      </c>
      <c r="O94" s="41">
        <f t="shared" si="47"/>
        <v>0</v>
      </c>
    </row>
    <row r="95" spans="1:15" ht="141.75">
      <c r="A95" s="39" t="s">
        <v>227</v>
      </c>
      <c r="B95" s="54" t="s">
        <v>165</v>
      </c>
      <c r="C95" s="48" t="s">
        <v>193</v>
      </c>
      <c r="D95" s="42" t="s">
        <v>838</v>
      </c>
      <c r="E95" s="61" t="s">
        <v>725</v>
      </c>
      <c r="F95" s="42"/>
      <c r="G95" s="41">
        <f>G96</f>
        <v>218</v>
      </c>
      <c r="H95" s="41">
        <f aca="true" t="shared" si="48" ref="H95:O95">H96</f>
        <v>0</v>
      </c>
      <c r="I95" s="41">
        <f t="shared" si="48"/>
        <v>218</v>
      </c>
      <c r="J95" s="41">
        <f t="shared" si="48"/>
        <v>0</v>
      </c>
      <c r="K95" s="41">
        <f t="shared" si="48"/>
        <v>0</v>
      </c>
      <c r="L95" s="41">
        <f t="shared" si="48"/>
        <v>0</v>
      </c>
      <c r="M95" s="41">
        <f t="shared" si="48"/>
        <v>0</v>
      </c>
      <c r="N95" s="41">
        <f t="shared" si="48"/>
        <v>0</v>
      </c>
      <c r="O95" s="41">
        <f t="shared" si="48"/>
        <v>0</v>
      </c>
    </row>
    <row r="96" spans="1:15" ht="126">
      <c r="A96" s="39" t="s">
        <v>228</v>
      </c>
      <c r="B96" s="54" t="s">
        <v>165</v>
      </c>
      <c r="C96" s="48" t="s">
        <v>193</v>
      </c>
      <c r="D96" s="42" t="s">
        <v>838</v>
      </c>
      <c r="E96" s="42" t="s">
        <v>727</v>
      </c>
      <c r="F96" s="42" t="s">
        <v>169</v>
      </c>
      <c r="G96" s="41">
        <f>SUM(H96:I96)</f>
        <v>218</v>
      </c>
      <c r="H96" s="41"/>
      <c r="I96" s="41">
        <v>218</v>
      </c>
      <c r="J96" s="41">
        <f>SUM(K96:L96)</f>
        <v>0</v>
      </c>
      <c r="K96" s="41"/>
      <c r="L96" s="41"/>
      <c r="M96" s="41">
        <f>SUM(N96:O96)</f>
        <v>0</v>
      </c>
      <c r="N96" s="41"/>
      <c r="O96" s="41"/>
    </row>
    <row r="97" spans="1:15" ht="47.25">
      <c r="A97" s="93" t="s">
        <v>372</v>
      </c>
      <c r="B97" s="54" t="s">
        <v>165</v>
      </c>
      <c r="C97" s="48" t="s">
        <v>193</v>
      </c>
      <c r="D97" s="42" t="s">
        <v>838</v>
      </c>
      <c r="E97" s="40" t="s">
        <v>38</v>
      </c>
      <c r="F97" s="42"/>
      <c r="G97" s="41">
        <f aca="true" t="shared" si="49" ref="G97:O97">G98</f>
        <v>49594.6</v>
      </c>
      <c r="H97" s="41">
        <f t="shared" si="49"/>
        <v>0</v>
      </c>
      <c r="I97" s="41">
        <f t="shared" si="49"/>
        <v>49594.6</v>
      </c>
      <c r="J97" s="41">
        <f t="shared" si="49"/>
        <v>51219.6</v>
      </c>
      <c r="K97" s="41">
        <f t="shared" si="49"/>
        <v>0</v>
      </c>
      <c r="L97" s="41">
        <f t="shared" si="49"/>
        <v>51219.6</v>
      </c>
      <c r="M97" s="41">
        <f t="shared" si="49"/>
        <v>53131.7</v>
      </c>
      <c r="N97" s="41">
        <f t="shared" si="49"/>
        <v>0</v>
      </c>
      <c r="O97" s="41">
        <f t="shared" si="49"/>
        <v>53131.7</v>
      </c>
    </row>
    <row r="98" spans="1:15" ht="31.5">
      <c r="A98" s="93" t="s">
        <v>40</v>
      </c>
      <c r="B98" s="54" t="s">
        <v>165</v>
      </c>
      <c r="C98" s="48" t="s">
        <v>193</v>
      </c>
      <c r="D98" s="42" t="s">
        <v>838</v>
      </c>
      <c r="E98" s="40" t="s">
        <v>39</v>
      </c>
      <c r="F98" s="42"/>
      <c r="G98" s="41">
        <f aca="true" t="shared" si="50" ref="G98:O98">SUM(G99:G101)</f>
        <v>49594.6</v>
      </c>
      <c r="H98" s="41">
        <f t="shared" si="50"/>
        <v>0</v>
      </c>
      <c r="I98" s="41">
        <f t="shared" si="50"/>
        <v>49594.6</v>
      </c>
      <c r="J98" s="41">
        <f t="shared" si="50"/>
        <v>51219.6</v>
      </c>
      <c r="K98" s="41">
        <f t="shared" si="50"/>
        <v>0</v>
      </c>
      <c r="L98" s="41">
        <f t="shared" si="50"/>
        <v>51219.6</v>
      </c>
      <c r="M98" s="41">
        <f t="shared" si="50"/>
        <v>53131.7</v>
      </c>
      <c r="N98" s="41">
        <f t="shared" si="50"/>
        <v>0</v>
      </c>
      <c r="O98" s="41">
        <f t="shared" si="50"/>
        <v>53131.7</v>
      </c>
    </row>
    <row r="99" spans="1:15" ht="236.25">
      <c r="A99" s="46" t="s">
        <v>409</v>
      </c>
      <c r="B99" s="54" t="s">
        <v>165</v>
      </c>
      <c r="C99" s="48" t="s">
        <v>193</v>
      </c>
      <c r="D99" s="42" t="s">
        <v>838</v>
      </c>
      <c r="E99" s="42" t="s">
        <v>114</v>
      </c>
      <c r="F99" s="42" t="s">
        <v>167</v>
      </c>
      <c r="G99" s="41">
        <f>SUM(H99:I99)</f>
        <v>47480</v>
      </c>
      <c r="H99" s="41"/>
      <c r="I99" s="49">
        <v>47480</v>
      </c>
      <c r="J99" s="41">
        <f>SUM(K99:L99)</f>
        <v>49954.9</v>
      </c>
      <c r="K99" s="41"/>
      <c r="L99" s="41">
        <v>49954.9</v>
      </c>
      <c r="M99" s="41">
        <f>SUM(N99:O99)</f>
        <v>51501</v>
      </c>
      <c r="N99" s="41"/>
      <c r="O99" s="41">
        <v>51501</v>
      </c>
    </row>
    <row r="100" spans="1:15" ht="126">
      <c r="A100" s="46" t="s">
        <v>44</v>
      </c>
      <c r="B100" s="54" t="s">
        <v>165</v>
      </c>
      <c r="C100" s="48" t="s">
        <v>193</v>
      </c>
      <c r="D100" s="42" t="s">
        <v>838</v>
      </c>
      <c r="E100" s="42" t="s">
        <v>114</v>
      </c>
      <c r="F100" s="42" t="s">
        <v>169</v>
      </c>
      <c r="G100" s="41">
        <f>SUM(H100:I100)</f>
        <v>2106.6</v>
      </c>
      <c r="H100" s="41"/>
      <c r="I100" s="49">
        <v>2106.6</v>
      </c>
      <c r="J100" s="41">
        <f>SUM(K100:L100)</f>
        <v>1256.7</v>
      </c>
      <c r="K100" s="41"/>
      <c r="L100" s="41">
        <v>1256.7</v>
      </c>
      <c r="M100" s="41">
        <f>SUM(N100:O100)</f>
        <v>1630.7</v>
      </c>
      <c r="N100" s="41"/>
      <c r="O100" s="41">
        <v>1630.7</v>
      </c>
    </row>
    <row r="101" spans="1:15" ht="110.25">
      <c r="A101" s="46" t="s">
        <v>45</v>
      </c>
      <c r="B101" s="54" t="s">
        <v>165</v>
      </c>
      <c r="C101" s="48" t="s">
        <v>193</v>
      </c>
      <c r="D101" s="42" t="s">
        <v>838</v>
      </c>
      <c r="E101" s="42" t="s">
        <v>114</v>
      </c>
      <c r="F101" s="42" t="s">
        <v>807</v>
      </c>
      <c r="G101" s="41">
        <f>SUM(H101:I101)</f>
        <v>8</v>
      </c>
      <c r="H101" s="41"/>
      <c r="I101" s="41">
        <v>8</v>
      </c>
      <c r="J101" s="41">
        <f>SUM(K101:L101)</f>
        <v>8</v>
      </c>
      <c r="K101" s="41"/>
      <c r="L101" s="41">
        <v>8</v>
      </c>
      <c r="M101" s="41">
        <f>SUM(N101:O101)</f>
        <v>0</v>
      </c>
      <c r="N101" s="41"/>
      <c r="O101" s="41"/>
    </row>
    <row r="102" spans="1:15" ht="31.5">
      <c r="A102" s="197" t="s">
        <v>26</v>
      </c>
      <c r="B102" s="70" t="s">
        <v>165</v>
      </c>
      <c r="C102" s="83" t="s">
        <v>198</v>
      </c>
      <c r="D102" s="42"/>
      <c r="E102" s="42"/>
      <c r="F102" s="42"/>
      <c r="G102" s="58">
        <f aca="true" t="shared" si="51" ref="G102:O102">SUM(G103,G108)</f>
        <v>57631.6</v>
      </c>
      <c r="H102" s="58">
        <f t="shared" si="51"/>
        <v>6538</v>
      </c>
      <c r="I102" s="58">
        <f t="shared" si="51"/>
        <v>51093.6</v>
      </c>
      <c r="J102" s="58">
        <f t="shared" si="51"/>
        <v>55328.3</v>
      </c>
      <c r="K102" s="58">
        <f t="shared" si="51"/>
        <v>6799</v>
      </c>
      <c r="L102" s="58">
        <f t="shared" si="51"/>
        <v>48529.3</v>
      </c>
      <c r="M102" s="58">
        <f t="shared" si="51"/>
        <v>53242.7</v>
      </c>
      <c r="N102" s="58">
        <f t="shared" si="51"/>
        <v>7071</v>
      </c>
      <c r="O102" s="58">
        <f t="shared" si="51"/>
        <v>46171.7</v>
      </c>
    </row>
    <row r="103" spans="1:15" s="59" customFormat="1" ht="15.75">
      <c r="A103" s="197" t="s">
        <v>115</v>
      </c>
      <c r="B103" s="70" t="s">
        <v>165</v>
      </c>
      <c r="C103" s="83" t="s">
        <v>198</v>
      </c>
      <c r="D103" s="83" t="s">
        <v>192</v>
      </c>
      <c r="E103" s="77"/>
      <c r="F103" s="57"/>
      <c r="G103" s="58">
        <f aca="true" t="shared" si="52" ref="G103:O106">G104</f>
        <v>51</v>
      </c>
      <c r="H103" s="58">
        <f t="shared" si="52"/>
        <v>0</v>
      </c>
      <c r="I103" s="58">
        <f t="shared" si="52"/>
        <v>51</v>
      </c>
      <c r="J103" s="58">
        <f t="shared" si="52"/>
        <v>0</v>
      </c>
      <c r="K103" s="58">
        <f t="shared" si="52"/>
        <v>0</v>
      </c>
      <c r="L103" s="58">
        <f t="shared" si="52"/>
        <v>0</v>
      </c>
      <c r="M103" s="58">
        <f t="shared" si="52"/>
        <v>0</v>
      </c>
      <c r="N103" s="58">
        <f t="shared" si="52"/>
        <v>0</v>
      </c>
      <c r="O103" s="58">
        <f t="shared" si="52"/>
        <v>0</v>
      </c>
    </row>
    <row r="104" spans="1:15" ht="126">
      <c r="A104" s="197" t="s">
        <v>839</v>
      </c>
      <c r="B104" s="54" t="s">
        <v>165</v>
      </c>
      <c r="C104" s="48" t="s">
        <v>198</v>
      </c>
      <c r="D104" s="48" t="s">
        <v>192</v>
      </c>
      <c r="E104" s="40" t="s">
        <v>342</v>
      </c>
      <c r="F104" s="42"/>
      <c r="G104" s="41">
        <f>G105</f>
        <v>51</v>
      </c>
      <c r="H104" s="41">
        <f t="shared" si="52"/>
        <v>0</v>
      </c>
      <c r="I104" s="41">
        <f t="shared" si="52"/>
        <v>51</v>
      </c>
      <c r="J104" s="41">
        <f t="shared" si="52"/>
        <v>0</v>
      </c>
      <c r="K104" s="41">
        <f t="shared" si="52"/>
        <v>0</v>
      </c>
      <c r="L104" s="41">
        <f t="shared" si="52"/>
        <v>0</v>
      </c>
      <c r="M104" s="41">
        <f t="shared" si="52"/>
        <v>0</v>
      </c>
      <c r="N104" s="41">
        <f t="shared" si="52"/>
        <v>0</v>
      </c>
      <c r="O104" s="41">
        <f t="shared" si="52"/>
        <v>0</v>
      </c>
    </row>
    <row r="105" spans="1:15" ht="157.5">
      <c r="A105" s="39" t="s">
        <v>74</v>
      </c>
      <c r="B105" s="54" t="s">
        <v>165</v>
      </c>
      <c r="C105" s="48" t="s">
        <v>198</v>
      </c>
      <c r="D105" s="48" t="s">
        <v>192</v>
      </c>
      <c r="E105" s="108" t="s">
        <v>343</v>
      </c>
      <c r="F105" s="42"/>
      <c r="G105" s="41">
        <f aca="true" t="shared" si="53" ref="G105:L106">G106</f>
        <v>51</v>
      </c>
      <c r="H105" s="41">
        <f t="shared" si="53"/>
        <v>0</v>
      </c>
      <c r="I105" s="41">
        <f t="shared" si="53"/>
        <v>51</v>
      </c>
      <c r="J105" s="41">
        <f t="shared" si="53"/>
        <v>0</v>
      </c>
      <c r="K105" s="41">
        <f t="shared" si="53"/>
        <v>0</v>
      </c>
      <c r="L105" s="41">
        <f t="shared" si="53"/>
        <v>0</v>
      </c>
      <c r="M105" s="41">
        <f t="shared" si="52"/>
        <v>0</v>
      </c>
      <c r="N105" s="41">
        <f t="shared" si="52"/>
        <v>0</v>
      </c>
      <c r="O105" s="41">
        <f t="shared" si="52"/>
        <v>0</v>
      </c>
    </row>
    <row r="106" spans="1:15" ht="63">
      <c r="A106" s="39" t="s">
        <v>116</v>
      </c>
      <c r="B106" s="54" t="s">
        <v>165</v>
      </c>
      <c r="C106" s="48" t="s">
        <v>198</v>
      </c>
      <c r="D106" s="48" t="s">
        <v>192</v>
      </c>
      <c r="E106" s="108" t="s">
        <v>344</v>
      </c>
      <c r="F106" s="42"/>
      <c r="G106" s="41">
        <f t="shared" si="53"/>
        <v>51</v>
      </c>
      <c r="H106" s="41">
        <f t="shared" si="53"/>
        <v>0</v>
      </c>
      <c r="I106" s="41">
        <f t="shared" si="53"/>
        <v>51</v>
      </c>
      <c r="J106" s="41">
        <f t="shared" si="53"/>
        <v>0</v>
      </c>
      <c r="K106" s="41">
        <f t="shared" si="53"/>
        <v>0</v>
      </c>
      <c r="L106" s="41">
        <f>L107</f>
        <v>0</v>
      </c>
      <c r="M106" s="41">
        <f t="shared" si="52"/>
        <v>0</v>
      </c>
      <c r="N106" s="41">
        <f t="shared" si="52"/>
        <v>0</v>
      </c>
      <c r="O106" s="41">
        <f t="shared" si="52"/>
        <v>0</v>
      </c>
    </row>
    <row r="107" spans="1:15" ht="94.5">
      <c r="A107" s="39" t="s">
        <v>341</v>
      </c>
      <c r="B107" s="54" t="s">
        <v>165</v>
      </c>
      <c r="C107" s="48" t="s">
        <v>198</v>
      </c>
      <c r="D107" s="48" t="s">
        <v>192</v>
      </c>
      <c r="E107" s="48" t="s">
        <v>345</v>
      </c>
      <c r="F107" s="42" t="s">
        <v>169</v>
      </c>
      <c r="G107" s="41">
        <f>SUM(H107:I107)</f>
        <v>51</v>
      </c>
      <c r="H107" s="41"/>
      <c r="I107" s="41">
        <v>51</v>
      </c>
      <c r="J107" s="41">
        <f>SUM(K107:L107)</f>
        <v>0</v>
      </c>
      <c r="K107" s="41"/>
      <c r="L107" s="41"/>
      <c r="M107" s="41">
        <f>SUM(N107:O107)</f>
        <v>0</v>
      </c>
      <c r="N107" s="41"/>
      <c r="O107" s="41"/>
    </row>
    <row r="108" spans="1:15" ht="15.75">
      <c r="A108" s="197" t="s">
        <v>813</v>
      </c>
      <c r="B108" s="70" t="s">
        <v>165</v>
      </c>
      <c r="C108" s="83" t="s">
        <v>198</v>
      </c>
      <c r="D108" s="83" t="s">
        <v>546</v>
      </c>
      <c r="E108" s="42"/>
      <c r="F108" s="42"/>
      <c r="G108" s="58">
        <f>SUM(G109)</f>
        <v>57580.6</v>
      </c>
      <c r="H108" s="58">
        <f aca="true" t="shared" si="54" ref="H108:O108">SUM(H109)</f>
        <v>6538</v>
      </c>
      <c r="I108" s="58">
        <f t="shared" si="54"/>
        <v>51042.6</v>
      </c>
      <c r="J108" s="58">
        <f t="shared" si="54"/>
        <v>55328.3</v>
      </c>
      <c r="K108" s="58">
        <f t="shared" si="54"/>
        <v>6799</v>
      </c>
      <c r="L108" s="58">
        <f t="shared" si="54"/>
        <v>48529.3</v>
      </c>
      <c r="M108" s="58">
        <f t="shared" si="54"/>
        <v>53242.7</v>
      </c>
      <c r="N108" s="58">
        <f t="shared" si="54"/>
        <v>7071</v>
      </c>
      <c r="O108" s="58">
        <f t="shared" si="54"/>
        <v>46171.7</v>
      </c>
    </row>
    <row r="109" spans="1:15" ht="110.25">
      <c r="A109" s="60" t="s">
        <v>839</v>
      </c>
      <c r="B109" s="115">
        <v>850</v>
      </c>
      <c r="C109" s="48" t="s">
        <v>198</v>
      </c>
      <c r="D109" s="48" t="s">
        <v>546</v>
      </c>
      <c r="E109" s="85">
        <v>7</v>
      </c>
      <c r="F109" s="42"/>
      <c r="G109" s="41">
        <f>SUM(G110,)</f>
        <v>57580.6</v>
      </c>
      <c r="H109" s="41">
        <f>SUM(H110,)</f>
        <v>6538</v>
      </c>
      <c r="I109" s="41">
        <f>SUM(I110,)</f>
        <v>51042.6</v>
      </c>
      <c r="J109" s="41">
        <f aca="true" t="shared" si="55" ref="J109:O109">J110</f>
        <v>55328.3</v>
      </c>
      <c r="K109" s="41">
        <f t="shared" si="55"/>
        <v>6799</v>
      </c>
      <c r="L109" s="41">
        <f t="shared" si="55"/>
        <v>48529.3</v>
      </c>
      <c r="M109" s="41">
        <f>M110</f>
        <v>53242.7</v>
      </c>
      <c r="N109" s="41">
        <f t="shared" si="55"/>
        <v>7071</v>
      </c>
      <c r="O109" s="41">
        <f t="shared" si="55"/>
        <v>46171.7</v>
      </c>
    </row>
    <row r="110" spans="1:15" ht="189">
      <c r="A110" s="44" t="s">
        <v>840</v>
      </c>
      <c r="B110" s="115">
        <v>850</v>
      </c>
      <c r="C110" s="48" t="s">
        <v>198</v>
      </c>
      <c r="D110" s="48" t="s">
        <v>546</v>
      </c>
      <c r="E110" s="85" t="s">
        <v>402</v>
      </c>
      <c r="F110" s="42"/>
      <c r="G110" s="41">
        <f>SUM(G111,G113)</f>
        <v>57580.6</v>
      </c>
      <c r="H110" s="41">
        <f aca="true" t="shared" si="56" ref="H110:O110">SUM(H111,H113)</f>
        <v>6538</v>
      </c>
      <c r="I110" s="41">
        <f t="shared" si="56"/>
        <v>51042.6</v>
      </c>
      <c r="J110" s="41">
        <f t="shared" si="56"/>
        <v>55328.3</v>
      </c>
      <c r="K110" s="41">
        <f t="shared" si="56"/>
        <v>6799</v>
      </c>
      <c r="L110" s="41">
        <f t="shared" si="56"/>
        <v>48529.3</v>
      </c>
      <c r="M110" s="41">
        <f t="shared" si="56"/>
        <v>53242.7</v>
      </c>
      <c r="N110" s="41">
        <f t="shared" si="56"/>
        <v>7071</v>
      </c>
      <c r="O110" s="41">
        <f t="shared" si="56"/>
        <v>46171.7</v>
      </c>
    </row>
    <row r="111" spans="1:15" ht="63">
      <c r="A111" s="44" t="s">
        <v>671</v>
      </c>
      <c r="B111" s="115">
        <v>850</v>
      </c>
      <c r="C111" s="48" t="s">
        <v>198</v>
      </c>
      <c r="D111" s="48" t="s">
        <v>546</v>
      </c>
      <c r="E111" s="85" t="s">
        <v>669</v>
      </c>
      <c r="F111" s="42"/>
      <c r="G111" s="41">
        <f>G112</f>
        <v>44504.6</v>
      </c>
      <c r="H111" s="41">
        <f aca="true" t="shared" si="57" ref="H111:O111">H112</f>
        <v>0</v>
      </c>
      <c r="I111" s="41">
        <f t="shared" si="57"/>
        <v>44504.6</v>
      </c>
      <c r="J111" s="41">
        <f t="shared" si="57"/>
        <v>41730.3</v>
      </c>
      <c r="K111" s="41">
        <f t="shared" si="57"/>
        <v>0</v>
      </c>
      <c r="L111" s="41">
        <f t="shared" si="57"/>
        <v>41730.3</v>
      </c>
      <c r="M111" s="41">
        <f t="shared" si="57"/>
        <v>39100.7</v>
      </c>
      <c r="N111" s="41">
        <f t="shared" si="57"/>
        <v>0</v>
      </c>
      <c r="O111" s="41">
        <f t="shared" si="57"/>
        <v>39100.7</v>
      </c>
    </row>
    <row r="112" spans="1:15" ht="94.5">
      <c r="A112" s="44" t="s">
        <v>721</v>
      </c>
      <c r="B112" s="115">
        <v>850</v>
      </c>
      <c r="C112" s="48" t="s">
        <v>198</v>
      </c>
      <c r="D112" s="48" t="s">
        <v>546</v>
      </c>
      <c r="E112" s="86" t="s">
        <v>670</v>
      </c>
      <c r="F112" s="42" t="s">
        <v>815</v>
      </c>
      <c r="G112" s="41">
        <f>SUM(H112:I112)</f>
        <v>44504.6</v>
      </c>
      <c r="H112" s="41"/>
      <c r="I112" s="41">
        <v>44504.6</v>
      </c>
      <c r="J112" s="41">
        <f>SUM(K112:L112)</f>
        <v>41730.3</v>
      </c>
      <c r="K112" s="41"/>
      <c r="L112" s="41">
        <v>41730.3</v>
      </c>
      <c r="M112" s="41">
        <f>SUM(N112:O112)</f>
        <v>39100.7</v>
      </c>
      <c r="N112" s="41"/>
      <c r="O112" s="41">
        <v>39100.7</v>
      </c>
    </row>
    <row r="113" spans="1:15" ht="63">
      <c r="A113" s="44" t="s">
        <v>830</v>
      </c>
      <c r="B113" s="115">
        <v>850</v>
      </c>
      <c r="C113" s="48" t="s">
        <v>198</v>
      </c>
      <c r="D113" s="48" t="s">
        <v>546</v>
      </c>
      <c r="E113" s="85" t="s">
        <v>831</v>
      </c>
      <c r="F113" s="42"/>
      <c r="G113" s="41">
        <f>SUM(G114:G115)</f>
        <v>13076</v>
      </c>
      <c r="H113" s="41">
        <f aca="true" t="shared" si="58" ref="H113:O113">SUM(H114:H115)</f>
        <v>6538</v>
      </c>
      <c r="I113" s="41">
        <f t="shared" si="58"/>
        <v>6538</v>
      </c>
      <c r="J113" s="41">
        <f t="shared" si="58"/>
        <v>13598</v>
      </c>
      <c r="K113" s="41">
        <f t="shared" si="58"/>
        <v>6799</v>
      </c>
      <c r="L113" s="41">
        <f t="shared" si="58"/>
        <v>6799</v>
      </c>
      <c r="M113" s="41">
        <f t="shared" si="58"/>
        <v>14142</v>
      </c>
      <c r="N113" s="41">
        <f t="shared" si="58"/>
        <v>7071</v>
      </c>
      <c r="O113" s="41">
        <f t="shared" si="58"/>
        <v>7071</v>
      </c>
    </row>
    <row r="114" spans="1:15" ht="94.5">
      <c r="A114" s="44" t="s">
        <v>232</v>
      </c>
      <c r="B114" s="115">
        <v>850</v>
      </c>
      <c r="C114" s="48" t="s">
        <v>198</v>
      </c>
      <c r="D114" s="48" t="s">
        <v>546</v>
      </c>
      <c r="E114" s="86" t="s">
        <v>334</v>
      </c>
      <c r="F114" s="42" t="s">
        <v>169</v>
      </c>
      <c r="G114" s="41">
        <f>SUM(H114:I114)</f>
        <v>6538</v>
      </c>
      <c r="H114" s="41"/>
      <c r="I114" s="41">
        <v>6538</v>
      </c>
      <c r="J114" s="41">
        <f>SUM(K114:L114)</f>
        <v>6799</v>
      </c>
      <c r="K114" s="41"/>
      <c r="L114" s="41">
        <v>6799</v>
      </c>
      <c r="M114" s="41">
        <f>SUM(N114:O114)</f>
        <v>7071</v>
      </c>
      <c r="N114" s="41"/>
      <c r="O114" s="41">
        <v>7071</v>
      </c>
    </row>
    <row r="115" spans="1:15" ht="110.25">
      <c r="A115" s="44" t="s">
        <v>358</v>
      </c>
      <c r="B115" s="115">
        <v>850</v>
      </c>
      <c r="C115" s="48" t="s">
        <v>198</v>
      </c>
      <c r="D115" s="48" t="s">
        <v>546</v>
      </c>
      <c r="E115" s="86" t="s">
        <v>635</v>
      </c>
      <c r="F115" s="42" t="s">
        <v>169</v>
      </c>
      <c r="G115" s="41">
        <f>SUM(H115:I115)</f>
        <v>6538</v>
      </c>
      <c r="H115" s="41">
        <v>6538</v>
      </c>
      <c r="I115" s="41"/>
      <c r="J115" s="41">
        <f>SUM(K115:L115)</f>
        <v>6799</v>
      </c>
      <c r="K115" s="41">
        <v>6799</v>
      </c>
      <c r="L115" s="41"/>
      <c r="M115" s="41">
        <f>SUM(N115:O115)</f>
        <v>7071</v>
      </c>
      <c r="N115" s="41">
        <v>7071</v>
      </c>
      <c r="O115" s="41"/>
    </row>
    <row r="116" spans="1:15" s="59" customFormat="1" ht="31.5">
      <c r="A116" s="82" t="s">
        <v>42</v>
      </c>
      <c r="B116" s="134">
        <v>850</v>
      </c>
      <c r="C116" s="83" t="s">
        <v>549</v>
      </c>
      <c r="D116" s="83"/>
      <c r="E116" s="110"/>
      <c r="F116" s="57"/>
      <c r="G116" s="58">
        <f>SUM(G117)</f>
        <v>578</v>
      </c>
      <c r="H116" s="58">
        <f aca="true" t="shared" si="59" ref="H116:O117">SUM(H117)</f>
        <v>578</v>
      </c>
      <c r="I116" s="58">
        <f t="shared" si="59"/>
        <v>0</v>
      </c>
      <c r="J116" s="58">
        <f t="shared" si="59"/>
        <v>605</v>
      </c>
      <c r="K116" s="58">
        <f t="shared" si="59"/>
        <v>605</v>
      </c>
      <c r="L116" s="58">
        <f t="shared" si="59"/>
        <v>0</v>
      </c>
      <c r="M116" s="58">
        <f t="shared" si="59"/>
        <v>628</v>
      </c>
      <c r="N116" s="58">
        <f t="shared" si="59"/>
        <v>628</v>
      </c>
      <c r="O116" s="58">
        <f t="shared" si="59"/>
        <v>0</v>
      </c>
    </row>
    <row r="117" spans="1:15" s="59" customFormat="1" ht="47.25">
      <c r="A117" s="82" t="s">
        <v>43</v>
      </c>
      <c r="B117" s="134">
        <v>850</v>
      </c>
      <c r="C117" s="83" t="s">
        <v>549</v>
      </c>
      <c r="D117" s="83" t="s">
        <v>198</v>
      </c>
      <c r="E117" s="110"/>
      <c r="F117" s="57"/>
      <c r="G117" s="58">
        <f>SUM(G118)</f>
        <v>578</v>
      </c>
      <c r="H117" s="58">
        <f t="shared" si="59"/>
        <v>578</v>
      </c>
      <c r="I117" s="58">
        <f t="shared" si="59"/>
        <v>0</v>
      </c>
      <c r="J117" s="58">
        <f t="shared" si="59"/>
        <v>605</v>
      </c>
      <c r="K117" s="58">
        <f t="shared" si="59"/>
        <v>605</v>
      </c>
      <c r="L117" s="58">
        <f t="shared" si="59"/>
        <v>0</v>
      </c>
      <c r="M117" s="58">
        <f t="shared" si="59"/>
        <v>628</v>
      </c>
      <c r="N117" s="58">
        <f t="shared" si="59"/>
        <v>628</v>
      </c>
      <c r="O117" s="58">
        <f t="shared" si="59"/>
        <v>0</v>
      </c>
    </row>
    <row r="118" spans="1:15" ht="94.5">
      <c r="A118" s="60" t="s">
        <v>60</v>
      </c>
      <c r="B118" s="54" t="s">
        <v>165</v>
      </c>
      <c r="C118" s="48" t="s">
        <v>549</v>
      </c>
      <c r="D118" s="48" t="s">
        <v>198</v>
      </c>
      <c r="E118" s="61" t="s">
        <v>191</v>
      </c>
      <c r="F118" s="42"/>
      <c r="G118" s="41">
        <f aca="true" t="shared" si="60" ref="G118:O119">G119</f>
        <v>578</v>
      </c>
      <c r="H118" s="41">
        <f t="shared" si="60"/>
        <v>578</v>
      </c>
      <c r="I118" s="41">
        <f t="shared" si="60"/>
        <v>0</v>
      </c>
      <c r="J118" s="41">
        <f t="shared" si="60"/>
        <v>605</v>
      </c>
      <c r="K118" s="41">
        <f t="shared" si="60"/>
        <v>605</v>
      </c>
      <c r="L118" s="41">
        <f t="shared" si="60"/>
        <v>0</v>
      </c>
      <c r="M118" s="41">
        <f t="shared" si="60"/>
        <v>628</v>
      </c>
      <c r="N118" s="41">
        <f t="shared" si="60"/>
        <v>628</v>
      </c>
      <c r="O118" s="41">
        <f t="shared" si="60"/>
        <v>0</v>
      </c>
    </row>
    <row r="119" spans="1:15" ht="173.25">
      <c r="A119" s="44" t="s">
        <v>842</v>
      </c>
      <c r="B119" s="54" t="s">
        <v>165</v>
      </c>
      <c r="C119" s="48" t="s">
        <v>549</v>
      </c>
      <c r="D119" s="48" t="s">
        <v>198</v>
      </c>
      <c r="E119" s="61" t="s">
        <v>568</v>
      </c>
      <c r="F119" s="42"/>
      <c r="G119" s="41">
        <f t="shared" si="60"/>
        <v>578</v>
      </c>
      <c r="H119" s="41">
        <f t="shared" si="60"/>
        <v>578</v>
      </c>
      <c r="I119" s="41">
        <f t="shared" si="60"/>
        <v>0</v>
      </c>
      <c r="J119" s="41">
        <f t="shared" si="60"/>
        <v>605</v>
      </c>
      <c r="K119" s="41">
        <f t="shared" si="60"/>
        <v>605</v>
      </c>
      <c r="L119" s="41">
        <f t="shared" si="60"/>
        <v>0</v>
      </c>
      <c r="M119" s="41">
        <f t="shared" si="60"/>
        <v>628</v>
      </c>
      <c r="N119" s="41">
        <f t="shared" si="60"/>
        <v>628</v>
      </c>
      <c r="O119" s="41">
        <f t="shared" si="60"/>
        <v>0</v>
      </c>
    </row>
    <row r="120" spans="1:15" ht="94.5">
      <c r="A120" s="44" t="s">
        <v>189</v>
      </c>
      <c r="B120" s="54" t="s">
        <v>165</v>
      </c>
      <c r="C120" s="48" t="s">
        <v>549</v>
      </c>
      <c r="D120" s="48" t="s">
        <v>198</v>
      </c>
      <c r="E120" s="61" t="s">
        <v>190</v>
      </c>
      <c r="F120" s="42"/>
      <c r="G120" s="41">
        <f>SUM(G121:G122)</f>
        <v>578</v>
      </c>
      <c r="H120" s="41">
        <f aca="true" t="shared" si="61" ref="H120:O120">SUM(H121:H122)</f>
        <v>578</v>
      </c>
      <c r="I120" s="41">
        <f t="shared" si="61"/>
        <v>0</v>
      </c>
      <c r="J120" s="41">
        <f t="shared" si="61"/>
        <v>605</v>
      </c>
      <c r="K120" s="41">
        <f t="shared" si="61"/>
        <v>605</v>
      </c>
      <c r="L120" s="41">
        <f t="shared" si="61"/>
        <v>0</v>
      </c>
      <c r="M120" s="41">
        <f t="shared" si="61"/>
        <v>628</v>
      </c>
      <c r="N120" s="41">
        <f t="shared" si="61"/>
        <v>628</v>
      </c>
      <c r="O120" s="41">
        <f t="shared" si="61"/>
        <v>0</v>
      </c>
    </row>
    <row r="121" spans="1:15" ht="236.25">
      <c r="A121" s="46" t="s">
        <v>387</v>
      </c>
      <c r="B121" s="54" t="s">
        <v>165</v>
      </c>
      <c r="C121" s="48" t="s">
        <v>549</v>
      </c>
      <c r="D121" s="48" t="s">
        <v>198</v>
      </c>
      <c r="E121" s="47" t="s">
        <v>629</v>
      </c>
      <c r="F121" s="42" t="s">
        <v>167</v>
      </c>
      <c r="G121" s="41">
        <f>SUM(H121:I121)</f>
        <v>528</v>
      </c>
      <c r="H121" s="49">
        <v>528</v>
      </c>
      <c r="I121" s="49"/>
      <c r="J121" s="41">
        <f>SUM(K121:L121)</f>
        <v>555</v>
      </c>
      <c r="K121" s="49">
        <v>555</v>
      </c>
      <c r="L121" s="49"/>
      <c r="M121" s="41">
        <f>SUM(N121:O121)</f>
        <v>578</v>
      </c>
      <c r="N121" s="49">
        <v>578</v>
      </c>
      <c r="O121" s="49"/>
    </row>
    <row r="122" spans="1:15" ht="126">
      <c r="A122" s="46" t="s">
        <v>233</v>
      </c>
      <c r="B122" s="54" t="s">
        <v>165</v>
      </c>
      <c r="C122" s="48" t="s">
        <v>549</v>
      </c>
      <c r="D122" s="48" t="s">
        <v>198</v>
      </c>
      <c r="E122" s="47" t="s">
        <v>629</v>
      </c>
      <c r="F122" s="42" t="s">
        <v>169</v>
      </c>
      <c r="G122" s="41">
        <f>SUM(H122:I122)</f>
        <v>50</v>
      </c>
      <c r="H122" s="49">
        <v>50</v>
      </c>
      <c r="I122" s="49"/>
      <c r="J122" s="41">
        <f>SUM(K122:L122)</f>
        <v>50</v>
      </c>
      <c r="K122" s="49">
        <v>50</v>
      </c>
      <c r="L122" s="49"/>
      <c r="M122" s="41">
        <f>SUM(N122:O122)</f>
        <v>50</v>
      </c>
      <c r="N122" s="49">
        <v>50</v>
      </c>
      <c r="O122" s="49"/>
    </row>
    <row r="123" spans="1:15" ht="15.75">
      <c r="A123" s="197" t="s">
        <v>814</v>
      </c>
      <c r="B123" s="70" t="s">
        <v>165</v>
      </c>
      <c r="C123" s="83" t="s">
        <v>395</v>
      </c>
      <c r="D123" s="42"/>
      <c r="E123" s="42"/>
      <c r="F123" s="97"/>
      <c r="G123" s="73">
        <f>SUM(G124,)</f>
        <v>2709.5</v>
      </c>
      <c r="H123" s="73">
        <f aca="true" t="shared" si="62" ref="H123:O123">SUM(H124,)</f>
        <v>0</v>
      </c>
      <c r="I123" s="73">
        <f t="shared" si="62"/>
        <v>2709.5</v>
      </c>
      <c r="J123" s="73">
        <f t="shared" si="62"/>
        <v>5290.8</v>
      </c>
      <c r="K123" s="73">
        <f t="shared" si="62"/>
        <v>0</v>
      </c>
      <c r="L123" s="73">
        <f t="shared" si="62"/>
        <v>5290.8</v>
      </c>
      <c r="M123" s="73">
        <f t="shared" si="62"/>
        <v>5455.4</v>
      </c>
      <c r="N123" s="73">
        <f t="shared" si="62"/>
        <v>0</v>
      </c>
      <c r="O123" s="73">
        <f t="shared" si="62"/>
        <v>5455.4</v>
      </c>
    </row>
    <row r="124" spans="1:15" ht="15.75">
      <c r="A124" s="197" t="s">
        <v>160</v>
      </c>
      <c r="B124" s="70" t="s">
        <v>165</v>
      </c>
      <c r="C124" s="83" t="s">
        <v>395</v>
      </c>
      <c r="D124" s="83" t="s">
        <v>395</v>
      </c>
      <c r="E124" s="42"/>
      <c r="F124" s="97"/>
      <c r="G124" s="73">
        <f aca="true" t="shared" si="63" ref="G124:O124">G125</f>
        <v>2709.5</v>
      </c>
      <c r="H124" s="73">
        <f t="shared" si="63"/>
        <v>0</v>
      </c>
      <c r="I124" s="73">
        <f t="shared" si="63"/>
        <v>2709.5</v>
      </c>
      <c r="J124" s="73">
        <f t="shared" si="63"/>
        <v>5290.8</v>
      </c>
      <c r="K124" s="73">
        <f t="shared" si="63"/>
        <v>0</v>
      </c>
      <c r="L124" s="73">
        <f t="shared" si="63"/>
        <v>5290.8</v>
      </c>
      <c r="M124" s="73">
        <f t="shared" si="63"/>
        <v>5455.4</v>
      </c>
      <c r="N124" s="73">
        <f t="shared" si="63"/>
        <v>0</v>
      </c>
      <c r="O124" s="73">
        <f t="shared" si="63"/>
        <v>5455.4</v>
      </c>
    </row>
    <row r="125" spans="1:15" ht="94.5">
      <c r="A125" s="60" t="s">
        <v>845</v>
      </c>
      <c r="B125" s="54" t="s">
        <v>165</v>
      </c>
      <c r="C125" s="48" t="s">
        <v>395</v>
      </c>
      <c r="D125" s="48" t="s">
        <v>395</v>
      </c>
      <c r="E125" s="40" t="s">
        <v>832</v>
      </c>
      <c r="F125" s="97"/>
      <c r="G125" s="74">
        <f>SUM(G126,)</f>
        <v>2709.5</v>
      </c>
      <c r="H125" s="74">
        <f aca="true" t="shared" si="64" ref="H125:O125">SUM(H126,)</f>
        <v>0</v>
      </c>
      <c r="I125" s="74">
        <f t="shared" si="64"/>
        <v>2709.5</v>
      </c>
      <c r="J125" s="74">
        <f t="shared" si="64"/>
        <v>5290.8</v>
      </c>
      <c r="K125" s="74">
        <f t="shared" si="64"/>
        <v>0</v>
      </c>
      <c r="L125" s="74">
        <f t="shared" si="64"/>
        <v>5290.8</v>
      </c>
      <c r="M125" s="74">
        <f t="shared" si="64"/>
        <v>5455.4</v>
      </c>
      <c r="N125" s="74">
        <f t="shared" si="64"/>
        <v>0</v>
      </c>
      <c r="O125" s="74">
        <f t="shared" si="64"/>
        <v>5455.4</v>
      </c>
    </row>
    <row r="126" spans="1:15" ht="126">
      <c r="A126" s="60" t="s">
        <v>846</v>
      </c>
      <c r="B126" s="54" t="s">
        <v>165</v>
      </c>
      <c r="C126" s="48" t="s">
        <v>395</v>
      </c>
      <c r="D126" s="48" t="s">
        <v>395</v>
      </c>
      <c r="E126" s="40" t="s">
        <v>384</v>
      </c>
      <c r="F126" s="42"/>
      <c r="G126" s="41">
        <f>SUM(G127,)</f>
        <v>2709.5</v>
      </c>
      <c r="H126" s="41">
        <f aca="true" t="shared" si="65" ref="H126:O126">SUM(H127,)</f>
        <v>0</v>
      </c>
      <c r="I126" s="41">
        <f t="shared" si="65"/>
        <v>2709.5</v>
      </c>
      <c r="J126" s="41">
        <f t="shared" si="65"/>
        <v>5290.8</v>
      </c>
      <c r="K126" s="41">
        <f t="shared" si="65"/>
        <v>0</v>
      </c>
      <c r="L126" s="41">
        <f t="shared" si="65"/>
        <v>5290.8</v>
      </c>
      <c r="M126" s="41">
        <f t="shared" si="65"/>
        <v>5455.4</v>
      </c>
      <c r="N126" s="41">
        <f t="shared" si="65"/>
        <v>0</v>
      </c>
      <c r="O126" s="41">
        <f t="shared" si="65"/>
        <v>5455.4</v>
      </c>
    </row>
    <row r="127" spans="1:15" ht="78.75">
      <c r="A127" s="60" t="s">
        <v>386</v>
      </c>
      <c r="B127" s="54" t="s">
        <v>165</v>
      </c>
      <c r="C127" s="48" t="s">
        <v>395</v>
      </c>
      <c r="D127" s="48" t="s">
        <v>395</v>
      </c>
      <c r="E127" s="40" t="s">
        <v>385</v>
      </c>
      <c r="F127" s="42"/>
      <c r="G127" s="41">
        <f aca="true" t="shared" si="66" ref="G127:O127">SUM(G128:G129)</f>
        <v>2709.5</v>
      </c>
      <c r="H127" s="41">
        <f t="shared" si="66"/>
        <v>0</v>
      </c>
      <c r="I127" s="41">
        <f t="shared" si="66"/>
        <v>2709.5</v>
      </c>
      <c r="J127" s="41">
        <f t="shared" si="66"/>
        <v>5290.8</v>
      </c>
      <c r="K127" s="41">
        <f t="shared" si="66"/>
        <v>0</v>
      </c>
      <c r="L127" s="41">
        <f t="shared" si="66"/>
        <v>5290.8</v>
      </c>
      <c r="M127" s="41">
        <f t="shared" si="66"/>
        <v>5455.4</v>
      </c>
      <c r="N127" s="41">
        <f t="shared" si="66"/>
        <v>0</v>
      </c>
      <c r="O127" s="41">
        <f t="shared" si="66"/>
        <v>5455.4</v>
      </c>
    </row>
    <row r="128" spans="1:15" ht="236.25">
      <c r="A128" s="60" t="s">
        <v>409</v>
      </c>
      <c r="B128" s="54" t="s">
        <v>165</v>
      </c>
      <c r="C128" s="48" t="s">
        <v>395</v>
      </c>
      <c r="D128" s="48" t="s">
        <v>395</v>
      </c>
      <c r="E128" s="42" t="s">
        <v>25</v>
      </c>
      <c r="F128" s="42" t="s">
        <v>167</v>
      </c>
      <c r="G128" s="41">
        <f>SUM(H128:I128)</f>
        <v>2697</v>
      </c>
      <c r="H128" s="41"/>
      <c r="I128" s="41">
        <v>2697</v>
      </c>
      <c r="J128" s="41">
        <f>SUM(K128:L128)</f>
        <v>5286.8</v>
      </c>
      <c r="K128" s="41"/>
      <c r="L128" s="41">
        <v>5286.8</v>
      </c>
      <c r="M128" s="41">
        <f>SUM(N128:O128)</f>
        <v>5450.4</v>
      </c>
      <c r="N128" s="41"/>
      <c r="O128" s="41">
        <v>5450.4</v>
      </c>
    </row>
    <row r="129" spans="1:15" ht="126">
      <c r="A129" s="60" t="s">
        <v>44</v>
      </c>
      <c r="B129" s="54" t="s">
        <v>165</v>
      </c>
      <c r="C129" s="48" t="s">
        <v>395</v>
      </c>
      <c r="D129" s="48" t="s">
        <v>395</v>
      </c>
      <c r="E129" s="42" t="s">
        <v>25</v>
      </c>
      <c r="F129" s="42" t="s">
        <v>169</v>
      </c>
      <c r="G129" s="41">
        <f>SUM(H129:I129)</f>
        <v>12.5</v>
      </c>
      <c r="H129" s="41"/>
      <c r="I129" s="41">
        <v>12.5</v>
      </c>
      <c r="J129" s="41">
        <f>SUM(K129:L129)</f>
        <v>4</v>
      </c>
      <c r="K129" s="41"/>
      <c r="L129" s="41">
        <v>4</v>
      </c>
      <c r="M129" s="41">
        <f>SUM(N129:O129)</f>
        <v>5</v>
      </c>
      <c r="N129" s="41"/>
      <c r="O129" s="41">
        <v>5</v>
      </c>
    </row>
    <row r="130" spans="1:15" ht="15.75">
      <c r="A130" s="197" t="s">
        <v>816</v>
      </c>
      <c r="B130" s="70" t="s">
        <v>165</v>
      </c>
      <c r="C130" s="57">
        <v>10</v>
      </c>
      <c r="D130" s="42"/>
      <c r="E130" s="42"/>
      <c r="F130" s="42"/>
      <c r="G130" s="58">
        <f aca="true" t="shared" si="67" ref="G130:O130">SUM(G131,G136,G143)</f>
        <v>3387.1</v>
      </c>
      <c r="H130" s="58">
        <f t="shared" si="67"/>
        <v>3387.1</v>
      </c>
      <c r="I130" s="58">
        <f t="shared" si="67"/>
        <v>0</v>
      </c>
      <c r="J130" s="58">
        <f t="shared" si="67"/>
        <v>7809.1</v>
      </c>
      <c r="K130" s="58">
        <f t="shared" si="67"/>
        <v>7809.1</v>
      </c>
      <c r="L130" s="58">
        <f t="shared" si="67"/>
        <v>0</v>
      </c>
      <c r="M130" s="58">
        <f t="shared" si="67"/>
        <v>586</v>
      </c>
      <c r="N130" s="58">
        <f t="shared" si="67"/>
        <v>586</v>
      </c>
      <c r="O130" s="58">
        <f t="shared" si="67"/>
        <v>0</v>
      </c>
    </row>
    <row r="131" spans="1:15" ht="31.5">
      <c r="A131" s="197" t="s">
        <v>817</v>
      </c>
      <c r="B131" s="70" t="s">
        <v>165</v>
      </c>
      <c r="C131" s="57">
        <v>10</v>
      </c>
      <c r="D131" s="83" t="s">
        <v>546</v>
      </c>
      <c r="E131" s="42"/>
      <c r="F131" s="42"/>
      <c r="G131" s="58">
        <f>SUM(G132,)</f>
        <v>8</v>
      </c>
      <c r="H131" s="58">
        <f aca="true" t="shared" si="68" ref="H131:O131">SUM(H132,)</f>
        <v>8</v>
      </c>
      <c r="I131" s="58">
        <f t="shared" si="68"/>
        <v>0</v>
      </c>
      <c r="J131" s="58">
        <f t="shared" si="68"/>
        <v>8</v>
      </c>
      <c r="K131" s="58">
        <f t="shared" si="68"/>
        <v>8</v>
      </c>
      <c r="L131" s="58">
        <f t="shared" si="68"/>
        <v>0</v>
      </c>
      <c r="M131" s="58">
        <f t="shared" si="68"/>
        <v>8</v>
      </c>
      <c r="N131" s="58">
        <f t="shared" si="68"/>
        <v>8</v>
      </c>
      <c r="O131" s="58">
        <f t="shared" si="68"/>
        <v>0</v>
      </c>
    </row>
    <row r="132" spans="1:15" ht="78.75">
      <c r="A132" s="60" t="s">
        <v>63</v>
      </c>
      <c r="B132" s="54" t="s">
        <v>165</v>
      </c>
      <c r="C132" s="42">
        <v>10</v>
      </c>
      <c r="D132" s="48" t="s">
        <v>546</v>
      </c>
      <c r="E132" s="61" t="s">
        <v>434</v>
      </c>
      <c r="F132" s="42"/>
      <c r="G132" s="41">
        <f>SUM(G133,)</f>
        <v>8</v>
      </c>
      <c r="H132" s="41">
        <f aca="true" t="shared" si="69" ref="H132:O132">SUM(H133,)</f>
        <v>8</v>
      </c>
      <c r="I132" s="41">
        <f t="shared" si="69"/>
        <v>0</v>
      </c>
      <c r="J132" s="41">
        <f t="shared" si="69"/>
        <v>8</v>
      </c>
      <c r="K132" s="41">
        <f t="shared" si="69"/>
        <v>8</v>
      </c>
      <c r="L132" s="41">
        <f t="shared" si="69"/>
        <v>0</v>
      </c>
      <c r="M132" s="41">
        <f t="shared" si="69"/>
        <v>8</v>
      </c>
      <c r="N132" s="41">
        <f t="shared" si="69"/>
        <v>8</v>
      </c>
      <c r="O132" s="41">
        <f t="shared" si="69"/>
        <v>0</v>
      </c>
    </row>
    <row r="133" spans="1:15" ht="141.75">
      <c r="A133" s="60" t="s">
        <v>849</v>
      </c>
      <c r="B133" s="54" t="s">
        <v>165</v>
      </c>
      <c r="C133" s="42">
        <v>10</v>
      </c>
      <c r="D133" s="48" t="s">
        <v>546</v>
      </c>
      <c r="E133" s="61" t="s">
        <v>435</v>
      </c>
      <c r="F133" s="42"/>
      <c r="G133" s="41">
        <f aca="true" t="shared" si="70" ref="G133:O133">G134</f>
        <v>8</v>
      </c>
      <c r="H133" s="41">
        <f t="shared" si="70"/>
        <v>8</v>
      </c>
      <c r="I133" s="41">
        <f t="shared" si="70"/>
        <v>0</v>
      </c>
      <c r="J133" s="41">
        <f t="shared" si="70"/>
        <v>8</v>
      </c>
      <c r="K133" s="41">
        <f t="shared" si="70"/>
        <v>8</v>
      </c>
      <c r="L133" s="41">
        <f t="shared" si="70"/>
        <v>0</v>
      </c>
      <c r="M133" s="41">
        <f t="shared" si="70"/>
        <v>8</v>
      </c>
      <c r="N133" s="41">
        <f t="shared" si="70"/>
        <v>8</v>
      </c>
      <c r="O133" s="41">
        <f t="shared" si="70"/>
        <v>0</v>
      </c>
    </row>
    <row r="134" spans="1:15" ht="63">
      <c r="A134" s="44" t="s">
        <v>406</v>
      </c>
      <c r="B134" s="54" t="s">
        <v>165</v>
      </c>
      <c r="C134" s="42">
        <v>10</v>
      </c>
      <c r="D134" s="48" t="s">
        <v>546</v>
      </c>
      <c r="E134" s="61" t="s">
        <v>436</v>
      </c>
      <c r="F134" s="42"/>
      <c r="G134" s="41">
        <f aca="true" t="shared" si="71" ref="G134:O134">SUM(G135:G135)</f>
        <v>8</v>
      </c>
      <c r="H134" s="41">
        <f t="shared" si="71"/>
        <v>8</v>
      </c>
      <c r="I134" s="41">
        <f t="shared" si="71"/>
        <v>0</v>
      </c>
      <c r="J134" s="41">
        <f t="shared" si="71"/>
        <v>8</v>
      </c>
      <c r="K134" s="41">
        <f t="shared" si="71"/>
        <v>8</v>
      </c>
      <c r="L134" s="41">
        <f t="shared" si="71"/>
        <v>0</v>
      </c>
      <c r="M134" s="41">
        <f t="shared" si="71"/>
        <v>8</v>
      </c>
      <c r="N134" s="41">
        <f t="shared" si="71"/>
        <v>8</v>
      </c>
      <c r="O134" s="41">
        <f t="shared" si="71"/>
        <v>0</v>
      </c>
    </row>
    <row r="135" spans="1:15" ht="220.5">
      <c r="A135" s="44" t="s">
        <v>394</v>
      </c>
      <c r="B135" s="54" t="s">
        <v>165</v>
      </c>
      <c r="C135" s="42">
        <v>10</v>
      </c>
      <c r="D135" s="48" t="s">
        <v>546</v>
      </c>
      <c r="E135" s="47" t="s">
        <v>636</v>
      </c>
      <c r="F135" s="42" t="s">
        <v>818</v>
      </c>
      <c r="G135" s="41">
        <f>SUM(H135:I135)</f>
        <v>8</v>
      </c>
      <c r="H135" s="41">
        <v>8</v>
      </c>
      <c r="I135" s="41">
        <v>0</v>
      </c>
      <c r="J135" s="41">
        <f>SUM(K135:L135)</f>
        <v>8</v>
      </c>
      <c r="K135" s="41">
        <v>8</v>
      </c>
      <c r="L135" s="41">
        <v>0</v>
      </c>
      <c r="M135" s="41">
        <f>SUM(N135:O135)</f>
        <v>8</v>
      </c>
      <c r="N135" s="41">
        <v>8</v>
      </c>
      <c r="O135" s="41"/>
    </row>
    <row r="136" spans="1:15" ht="15.75">
      <c r="A136" s="197" t="s">
        <v>819</v>
      </c>
      <c r="B136" s="70" t="s">
        <v>165</v>
      </c>
      <c r="C136" s="57">
        <v>10</v>
      </c>
      <c r="D136" s="83" t="s">
        <v>193</v>
      </c>
      <c r="E136" s="97"/>
      <c r="F136" s="97"/>
      <c r="G136" s="73">
        <f>SUM(G137)</f>
        <v>2851.1</v>
      </c>
      <c r="H136" s="73">
        <f aca="true" t="shared" si="72" ref="H136:O136">SUM(H137)</f>
        <v>2851.1</v>
      </c>
      <c r="I136" s="73">
        <f t="shared" si="72"/>
        <v>0</v>
      </c>
      <c r="J136" s="73">
        <f t="shared" si="72"/>
        <v>7246.1</v>
      </c>
      <c r="K136" s="73">
        <f t="shared" si="72"/>
        <v>7246.1</v>
      </c>
      <c r="L136" s="73">
        <f t="shared" si="72"/>
        <v>0</v>
      </c>
      <c r="M136" s="73">
        <f t="shared" si="72"/>
        <v>0</v>
      </c>
      <c r="N136" s="73">
        <f t="shared" si="72"/>
        <v>0</v>
      </c>
      <c r="O136" s="73">
        <f t="shared" si="72"/>
        <v>0</v>
      </c>
    </row>
    <row r="137" spans="1:15" ht="110.25">
      <c r="A137" s="60" t="s">
        <v>839</v>
      </c>
      <c r="B137" s="131" t="s">
        <v>165</v>
      </c>
      <c r="C137" s="42">
        <v>10</v>
      </c>
      <c r="D137" s="48" t="s">
        <v>193</v>
      </c>
      <c r="E137" s="61" t="s">
        <v>438</v>
      </c>
      <c r="F137" s="97"/>
      <c r="G137" s="74">
        <f aca="true" t="shared" si="73" ref="G137:O137">G138</f>
        <v>2851.1</v>
      </c>
      <c r="H137" s="74">
        <f t="shared" si="73"/>
        <v>2851.1</v>
      </c>
      <c r="I137" s="74">
        <f t="shared" si="73"/>
        <v>0</v>
      </c>
      <c r="J137" s="74">
        <f t="shared" si="73"/>
        <v>7246.1</v>
      </c>
      <c r="K137" s="74">
        <f t="shared" si="73"/>
        <v>7246.1</v>
      </c>
      <c r="L137" s="74">
        <f t="shared" si="73"/>
        <v>0</v>
      </c>
      <c r="M137" s="74">
        <f t="shared" si="73"/>
        <v>0</v>
      </c>
      <c r="N137" s="74">
        <f t="shared" si="73"/>
        <v>0</v>
      </c>
      <c r="O137" s="74">
        <f t="shared" si="73"/>
        <v>0</v>
      </c>
    </row>
    <row r="138" spans="1:15" ht="157.5">
      <c r="A138" s="60" t="s">
        <v>74</v>
      </c>
      <c r="B138" s="131" t="s">
        <v>165</v>
      </c>
      <c r="C138" s="42">
        <v>10</v>
      </c>
      <c r="D138" s="48" t="s">
        <v>193</v>
      </c>
      <c r="E138" s="61" t="s">
        <v>437</v>
      </c>
      <c r="F138" s="97"/>
      <c r="G138" s="74">
        <f>SUM(G139,G141)</f>
        <v>2851.1</v>
      </c>
      <c r="H138" s="74">
        <f aca="true" t="shared" si="74" ref="H138:O138">SUM(H139,H141)</f>
        <v>2851.1</v>
      </c>
      <c r="I138" s="74">
        <f t="shared" si="74"/>
        <v>0</v>
      </c>
      <c r="J138" s="74">
        <f t="shared" si="74"/>
        <v>7246.1</v>
      </c>
      <c r="K138" s="74">
        <f t="shared" si="74"/>
        <v>7246.1</v>
      </c>
      <c r="L138" s="74">
        <f t="shared" si="74"/>
        <v>0</v>
      </c>
      <c r="M138" s="74">
        <f t="shared" si="74"/>
        <v>0</v>
      </c>
      <c r="N138" s="74">
        <f t="shared" si="74"/>
        <v>0</v>
      </c>
      <c r="O138" s="74">
        <f t="shared" si="74"/>
        <v>0</v>
      </c>
    </row>
    <row r="139" spans="1:15" ht="94.5">
      <c r="A139" s="44" t="s">
        <v>424</v>
      </c>
      <c r="B139" s="131" t="s">
        <v>165</v>
      </c>
      <c r="C139" s="42">
        <v>10</v>
      </c>
      <c r="D139" s="48" t="s">
        <v>193</v>
      </c>
      <c r="E139" s="61" t="s">
        <v>440</v>
      </c>
      <c r="F139" s="97"/>
      <c r="G139" s="74">
        <f aca="true" t="shared" si="75" ref="G139:O139">G140</f>
        <v>2851.1</v>
      </c>
      <c r="H139" s="74">
        <f t="shared" si="75"/>
        <v>2851.1</v>
      </c>
      <c r="I139" s="74">
        <f t="shared" si="75"/>
        <v>0</v>
      </c>
      <c r="J139" s="74">
        <f t="shared" si="75"/>
        <v>3706.4</v>
      </c>
      <c r="K139" s="74">
        <f t="shared" si="75"/>
        <v>3706.4</v>
      </c>
      <c r="L139" s="74">
        <f t="shared" si="75"/>
        <v>0</v>
      </c>
      <c r="M139" s="74">
        <f t="shared" si="75"/>
        <v>0</v>
      </c>
      <c r="N139" s="74">
        <f t="shared" si="75"/>
        <v>0</v>
      </c>
      <c r="O139" s="74">
        <f t="shared" si="75"/>
        <v>0</v>
      </c>
    </row>
    <row r="140" spans="1:15" ht="157.5">
      <c r="A140" s="44" t="s">
        <v>333</v>
      </c>
      <c r="B140" s="131" t="s">
        <v>165</v>
      </c>
      <c r="C140" s="42">
        <v>10</v>
      </c>
      <c r="D140" s="48" t="s">
        <v>193</v>
      </c>
      <c r="E140" s="47" t="s">
        <v>364</v>
      </c>
      <c r="F140" s="42" t="s">
        <v>27</v>
      </c>
      <c r="G140" s="41">
        <f>SUM(H140:I140)</f>
        <v>2851.1</v>
      </c>
      <c r="H140" s="41">
        <v>2851.1</v>
      </c>
      <c r="I140" s="41">
        <v>0</v>
      </c>
      <c r="J140" s="41">
        <f>SUM(K140:L140)</f>
        <v>3706.4</v>
      </c>
      <c r="K140" s="41">
        <v>3706.4</v>
      </c>
      <c r="L140" s="41">
        <v>0</v>
      </c>
      <c r="M140" s="41">
        <f>SUM(N140:O140)</f>
        <v>0</v>
      </c>
      <c r="N140" s="41">
        <v>0</v>
      </c>
      <c r="O140" s="41">
        <v>0</v>
      </c>
    </row>
    <row r="141" spans="1:15" ht="78.75">
      <c r="A141" s="44" t="s">
        <v>683</v>
      </c>
      <c r="B141" s="131" t="s">
        <v>165</v>
      </c>
      <c r="C141" s="42" t="s">
        <v>820</v>
      </c>
      <c r="D141" s="42" t="s">
        <v>193</v>
      </c>
      <c r="E141" s="61" t="s">
        <v>682</v>
      </c>
      <c r="F141" s="42"/>
      <c r="G141" s="41">
        <f aca="true" t="shared" si="76" ref="G141:O141">G142</f>
        <v>0</v>
      </c>
      <c r="H141" s="41">
        <f t="shared" si="76"/>
        <v>0</v>
      </c>
      <c r="I141" s="41">
        <f t="shared" si="76"/>
        <v>0</v>
      </c>
      <c r="J141" s="41">
        <f t="shared" si="76"/>
        <v>3539.7</v>
      </c>
      <c r="K141" s="41">
        <f t="shared" si="76"/>
        <v>3539.7</v>
      </c>
      <c r="L141" s="41">
        <f t="shared" si="76"/>
        <v>0</v>
      </c>
      <c r="M141" s="41">
        <f t="shared" si="76"/>
        <v>0</v>
      </c>
      <c r="N141" s="41">
        <f t="shared" si="76"/>
        <v>0</v>
      </c>
      <c r="O141" s="41">
        <f t="shared" si="76"/>
        <v>0</v>
      </c>
    </row>
    <row r="142" spans="1:15" ht="173.25">
      <c r="A142" s="44" t="s">
        <v>722</v>
      </c>
      <c r="B142" s="131" t="s">
        <v>165</v>
      </c>
      <c r="C142" s="42" t="s">
        <v>820</v>
      </c>
      <c r="D142" s="42" t="s">
        <v>193</v>
      </c>
      <c r="E142" s="47" t="s">
        <v>236</v>
      </c>
      <c r="F142" s="42" t="s">
        <v>27</v>
      </c>
      <c r="G142" s="41">
        <f>H142+I142</f>
        <v>0</v>
      </c>
      <c r="H142" s="41"/>
      <c r="I142" s="41"/>
      <c r="J142" s="41">
        <f>K142+L142</f>
        <v>3539.7</v>
      </c>
      <c r="K142" s="41">
        <v>3539.7</v>
      </c>
      <c r="L142" s="41"/>
      <c r="M142" s="41">
        <f>N142+O142</f>
        <v>0</v>
      </c>
      <c r="N142" s="41"/>
      <c r="O142" s="41"/>
    </row>
    <row r="143" spans="1:15" s="59" customFormat="1" ht="31.5">
      <c r="A143" s="197" t="s">
        <v>622</v>
      </c>
      <c r="B143" s="70" t="s">
        <v>165</v>
      </c>
      <c r="C143" s="57" t="s">
        <v>820</v>
      </c>
      <c r="D143" s="57" t="s">
        <v>549</v>
      </c>
      <c r="E143" s="57"/>
      <c r="F143" s="57"/>
      <c r="G143" s="58">
        <f>G144</f>
        <v>528</v>
      </c>
      <c r="H143" s="58">
        <f aca="true" t="shared" si="77" ref="H143:O143">H144</f>
        <v>528</v>
      </c>
      <c r="I143" s="58">
        <f t="shared" si="77"/>
        <v>0</v>
      </c>
      <c r="J143" s="58">
        <f t="shared" si="77"/>
        <v>555</v>
      </c>
      <c r="K143" s="58">
        <f t="shared" si="77"/>
        <v>555</v>
      </c>
      <c r="L143" s="58">
        <f t="shared" si="77"/>
        <v>0</v>
      </c>
      <c r="M143" s="58">
        <f t="shared" si="77"/>
        <v>578</v>
      </c>
      <c r="N143" s="58">
        <f t="shared" si="77"/>
        <v>578</v>
      </c>
      <c r="O143" s="58">
        <f t="shared" si="77"/>
        <v>0</v>
      </c>
    </row>
    <row r="144" spans="1:15" s="59" customFormat="1" ht="141.75">
      <c r="A144" s="60" t="s">
        <v>66</v>
      </c>
      <c r="B144" s="115">
        <v>850</v>
      </c>
      <c r="C144" s="42" t="s">
        <v>820</v>
      </c>
      <c r="D144" s="42" t="s">
        <v>549</v>
      </c>
      <c r="E144" s="61" t="s">
        <v>392</v>
      </c>
      <c r="F144" s="57"/>
      <c r="G144" s="41">
        <f>G145</f>
        <v>528</v>
      </c>
      <c r="H144" s="41">
        <f aca="true" t="shared" si="78" ref="H144:O146">H145</f>
        <v>528</v>
      </c>
      <c r="I144" s="41">
        <f t="shared" si="78"/>
        <v>0</v>
      </c>
      <c r="J144" s="41">
        <f>J145</f>
        <v>555</v>
      </c>
      <c r="K144" s="41">
        <f t="shared" si="78"/>
        <v>555</v>
      </c>
      <c r="L144" s="41">
        <f t="shared" si="78"/>
        <v>0</v>
      </c>
      <c r="M144" s="41">
        <f>M145</f>
        <v>578</v>
      </c>
      <c r="N144" s="41">
        <f t="shared" si="78"/>
        <v>578</v>
      </c>
      <c r="O144" s="41">
        <f t="shared" si="78"/>
        <v>0</v>
      </c>
    </row>
    <row r="145" spans="1:15" s="59" customFormat="1" ht="173.25">
      <c r="A145" s="60" t="s">
        <v>67</v>
      </c>
      <c r="B145" s="115">
        <v>850</v>
      </c>
      <c r="C145" s="42" t="s">
        <v>820</v>
      </c>
      <c r="D145" s="42" t="s">
        <v>549</v>
      </c>
      <c r="E145" s="61" t="s">
        <v>11</v>
      </c>
      <c r="F145" s="57"/>
      <c r="G145" s="41">
        <f>G146</f>
        <v>528</v>
      </c>
      <c r="H145" s="41">
        <f t="shared" si="78"/>
        <v>528</v>
      </c>
      <c r="I145" s="41">
        <f t="shared" si="78"/>
        <v>0</v>
      </c>
      <c r="J145" s="41">
        <f>J146</f>
        <v>555</v>
      </c>
      <c r="K145" s="41">
        <f t="shared" si="78"/>
        <v>555</v>
      </c>
      <c r="L145" s="41">
        <f t="shared" si="78"/>
        <v>0</v>
      </c>
      <c r="M145" s="41">
        <f>M146</f>
        <v>578</v>
      </c>
      <c r="N145" s="41">
        <f t="shared" si="78"/>
        <v>578</v>
      </c>
      <c r="O145" s="41">
        <f t="shared" si="78"/>
        <v>0</v>
      </c>
    </row>
    <row r="146" spans="1:15" s="59" customFormat="1" ht="63">
      <c r="A146" s="60" t="s">
        <v>80</v>
      </c>
      <c r="B146" s="115">
        <v>850</v>
      </c>
      <c r="C146" s="42" t="s">
        <v>820</v>
      </c>
      <c r="D146" s="42" t="s">
        <v>549</v>
      </c>
      <c r="E146" s="61" t="s">
        <v>12</v>
      </c>
      <c r="F146" s="57"/>
      <c r="G146" s="41">
        <f>G147</f>
        <v>528</v>
      </c>
      <c r="H146" s="41">
        <f t="shared" si="78"/>
        <v>528</v>
      </c>
      <c r="I146" s="41">
        <f t="shared" si="78"/>
        <v>0</v>
      </c>
      <c r="J146" s="41">
        <f>J147</f>
        <v>555</v>
      </c>
      <c r="K146" s="41">
        <f t="shared" si="78"/>
        <v>555</v>
      </c>
      <c r="L146" s="41">
        <f t="shared" si="78"/>
        <v>0</v>
      </c>
      <c r="M146" s="41">
        <f>M147</f>
        <v>578</v>
      </c>
      <c r="N146" s="41">
        <f t="shared" si="78"/>
        <v>578</v>
      </c>
      <c r="O146" s="41">
        <f t="shared" si="78"/>
        <v>0</v>
      </c>
    </row>
    <row r="147" spans="1:15" ht="189">
      <c r="A147" s="44" t="s">
        <v>81</v>
      </c>
      <c r="B147" s="115">
        <v>850</v>
      </c>
      <c r="C147" s="42" t="s">
        <v>820</v>
      </c>
      <c r="D147" s="42" t="s">
        <v>549</v>
      </c>
      <c r="E147" s="47" t="s">
        <v>633</v>
      </c>
      <c r="F147" s="42" t="s">
        <v>167</v>
      </c>
      <c r="G147" s="41">
        <f>SUM(H147:I147)</f>
        <v>528</v>
      </c>
      <c r="H147" s="41">
        <v>528</v>
      </c>
      <c r="I147" s="41">
        <v>0</v>
      </c>
      <c r="J147" s="41">
        <f>SUM(K147:L147)</f>
        <v>555</v>
      </c>
      <c r="K147" s="41">
        <v>555</v>
      </c>
      <c r="L147" s="41">
        <v>0</v>
      </c>
      <c r="M147" s="41">
        <f>SUM(N147:O147)</f>
        <v>578</v>
      </c>
      <c r="N147" s="41">
        <v>578</v>
      </c>
      <c r="O147" s="41">
        <v>0</v>
      </c>
    </row>
    <row r="148" spans="1:15" ht="31.5">
      <c r="A148" s="197" t="s">
        <v>821</v>
      </c>
      <c r="B148" s="135">
        <v>850</v>
      </c>
      <c r="C148" s="57">
        <v>11</v>
      </c>
      <c r="D148" s="42"/>
      <c r="E148" s="42"/>
      <c r="F148" s="42"/>
      <c r="G148" s="58">
        <f>SUM(G149,)</f>
        <v>45537.4</v>
      </c>
      <c r="H148" s="58">
        <f aca="true" t="shared" si="79" ref="H148:O149">SUM(H149,)</f>
        <v>0</v>
      </c>
      <c r="I148" s="58">
        <f t="shared" si="79"/>
        <v>45537.4</v>
      </c>
      <c r="J148" s="58">
        <f t="shared" si="79"/>
        <v>43188.2</v>
      </c>
      <c r="K148" s="58">
        <f t="shared" si="79"/>
        <v>0</v>
      </c>
      <c r="L148" s="58">
        <f t="shared" si="79"/>
        <v>43188.2</v>
      </c>
      <c r="M148" s="58">
        <f t="shared" si="79"/>
        <v>44567.8</v>
      </c>
      <c r="N148" s="58">
        <f t="shared" si="79"/>
        <v>0</v>
      </c>
      <c r="O148" s="58">
        <f t="shared" si="79"/>
        <v>44567.8</v>
      </c>
    </row>
    <row r="149" spans="1:15" ht="15.75">
      <c r="A149" s="197" t="s">
        <v>822</v>
      </c>
      <c r="B149" s="135">
        <v>850</v>
      </c>
      <c r="C149" s="57">
        <v>11</v>
      </c>
      <c r="D149" s="83" t="s">
        <v>192</v>
      </c>
      <c r="E149" s="42"/>
      <c r="F149" s="42"/>
      <c r="G149" s="58">
        <f>SUM(G150,)</f>
        <v>45537.4</v>
      </c>
      <c r="H149" s="58">
        <f t="shared" si="79"/>
        <v>0</v>
      </c>
      <c r="I149" s="58">
        <f t="shared" si="79"/>
        <v>45537.4</v>
      </c>
      <c r="J149" s="58">
        <f t="shared" si="79"/>
        <v>43188.2</v>
      </c>
      <c r="K149" s="58">
        <f t="shared" si="79"/>
        <v>0</v>
      </c>
      <c r="L149" s="58">
        <f t="shared" si="79"/>
        <v>43188.2</v>
      </c>
      <c r="M149" s="58">
        <f t="shared" si="79"/>
        <v>44567.8</v>
      </c>
      <c r="N149" s="58">
        <f t="shared" si="79"/>
        <v>0</v>
      </c>
      <c r="O149" s="58">
        <f t="shared" si="79"/>
        <v>44567.8</v>
      </c>
    </row>
    <row r="150" spans="1:15" ht="94.5">
      <c r="A150" s="60" t="s">
        <v>845</v>
      </c>
      <c r="B150" s="131" t="s">
        <v>171</v>
      </c>
      <c r="C150" s="42" t="s">
        <v>823</v>
      </c>
      <c r="D150" s="48" t="s">
        <v>192</v>
      </c>
      <c r="E150" s="40" t="s">
        <v>441</v>
      </c>
      <c r="F150" s="42"/>
      <c r="G150" s="41">
        <f aca="true" t="shared" si="80" ref="G150:O150">G151</f>
        <v>45537.4</v>
      </c>
      <c r="H150" s="41">
        <f t="shared" si="80"/>
        <v>0</v>
      </c>
      <c r="I150" s="41">
        <f t="shared" si="80"/>
        <v>45537.4</v>
      </c>
      <c r="J150" s="41">
        <f t="shared" si="80"/>
        <v>43188.2</v>
      </c>
      <c r="K150" s="41">
        <f t="shared" si="80"/>
        <v>0</v>
      </c>
      <c r="L150" s="41">
        <f t="shared" si="80"/>
        <v>43188.2</v>
      </c>
      <c r="M150" s="41">
        <f t="shared" si="80"/>
        <v>44567.8</v>
      </c>
      <c r="N150" s="41">
        <f t="shared" si="80"/>
        <v>0</v>
      </c>
      <c r="O150" s="41">
        <f t="shared" si="80"/>
        <v>44567.8</v>
      </c>
    </row>
    <row r="151" spans="1:15" ht="141.75">
      <c r="A151" s="60" t="s">
        <v>850</v>
      </c>
      <c r="B151" s="131" t="s">
        <v>171</v>
      </c>
      <c r="C151" s="42" t="s">
        <v>823</v>
      </c>
      <c r="D151" s="48" t="s">
        <v>192</v>
      </c>
      <c r="E151" s="40" t="s">
        <v>442</v>
      </c>
      <c r="F151" s="42"/>
      <c r="G151" s="41">
        <f>SUM(G152,)</f>
        <v>45537.4</v>
      </c>
      <c r="H151" s="41">
        <f aca="true" t="shared" si="81" ref="H151:O151">SUM(H152,)</f>
        <v>0</v>
      </c>
      <c r="I151" s="41">
        <f t="shared" si="81"/>
        <v>45537.4</v>
      </c>
      <c r="J151" s="41">
        <f t="shared" si="81"/>
        <v>43188.2</v>
      </c>
      <c r="K151" s="41">
        <f t="shared" si="81"/>
        <v>0</v>
      </c>
      <c r="L151" s="41">
        <f t="shared" si="81"/>
        <v>43188.2</v>
      </c>
      <c r="M151" s="41">
        <f t="shared" si="81"/>
        <v>44567.8</v>
      </c>
      <c r="N151" s="41">
        <f t="shared" si="81"/>
        <v>0</v>
      </c>
      <c r="O151" s="41">
        <f t="shared" si="81"/>
        <v>44567.8</v>
      </c>
    </row>
    <row r="152" spans="1:15" ht="94.5">
      <c r="A152" s="60" t="s">
        <v>403</v>
      </c>
      <c r="B152" s="131" t="s">
        <v>171</v>
      </c>
      <c r="C152" s="42" t="s">
        <v>823</v>
      </c>
      <c r="D152" s="48" t="s">
        <v>192</v>
      </c>
      <c r="E152" s="40" t="s">
        <v>443</v>
      </c>
      <c r="F152" s="42"/>
      <c r="G152" s="41">
        <f aca="true" t="shared" si="82" ref="G152:O152">SUM(G153:G153)</f>
        <v>45537.4</v>
      </c>
      <c r="H152" s="41">
        <f t="shared" si="82"/>
        <v>0</v>
      </c>
      <c r="I152" s="41">
        <f t="shared" si="82"/>
        <v>45537.4</v>
      </c>
      <c r="J152" s="41">
        <f t="shared" si="82"/>
        <v>43188.2</v>
      </c>
      <c r="K152" s="41">
        <f t="shared" si="82"/>
        <v>0</v>
      </c>
      <c r="L152" s="41">
        <f t="shared" si="82"/>
        <v>43188.2</v>
      </c>
      <c r="M152" s="41">
        <f t="shared" si="82"/>
        <v>44567.8</v>
      </c>
      <c r="N152" s="41">
        <f t="shared" si="82"/>
        <v>0</v>
      </c>
      <c r="O152" s="41">
        <f t="shared" si="82"/>
        <v>44567.8</v>
      </c>
    </row>
    <row r="153" spans="1:15" ht="157.5">
      <c r="A153" s="44" t="s">
        <v>414</v>
      </c>
      <c r="B153" s="131" t="s">
        <v>171</v>
      </c>
      <c r="C153" s="42" t="s">
        <v>823</v>
      </c>
      <c r="D153" s="48" t="s">
        <v>192</v>
      </c>
      <c r="E153" s="42" t="s">
        <v>637</v>
      </c>
      <c r="F153" s="42" t="s">
        <v>815</v>
      </c>
      <c r="G153" s="41">
        <f>SUM(H153:I153)</f>
        <v>45537.4</v>
      </c>
      <c r="H153" s="41">
        <v>0</v>
      </c>
      <c r="I153" s="41">
        <v>45537.4</v>
      </c>
      <c r="J153" s="41">
        <f>SUM(K153:L153)</f>
        <v>43188.2</v>
      </c>
      <c r="K153" s="41">
        <v>0</v>
      </c>
      <c r="L153" s="41">
        <v>43188.2</v>
      </c>
      <c r="M153" s="41">
        <f>SUM(N153:O153)</f>
        <v>44567.8</v>
      </c>
      <c r="N153" s="41">
        <v>0</v>
      </c>
      <c r="O153" s="41">
        <v>44567.8</v>
      </c>
    </row>
    <row r="154" spans="1:15" s="59" customFormat="1" ht="31.5">
      <c r="A154" s="98" t="s">
        <v>829</v>
      </c>
      <c r="B154" s="133" t="s">
        <v>171</v>
      </c>
      <c r="C154" s="72" t="s">
        <v>838</v>
      </c>
      <c r="D154" s="72"/>
      <c r="E154" s="72"/>
      <c r="F154" s="72"/>
      <c r="G154" s="73">
        <f>G155</f>
        <v>494</v>
      </c>
      <c r="H154" s="73">
        <f aca="true" t="shared" si="83" ref="H154:O157">H155</f>
        <v>0</v>
      </c>
      <c r="I154" s="73">
        <f t="shared" si="83"/>
        <v>494</v>
      </c>
      <c r="J154" s="73">
        <f>J155</f>
        <v>0</v>
      </c>
      <c r="K154" s="73">
        <f t="shared" si="83"/>
        <v>0</v>
      </c>
      <c r="L154" s="73">
        <f t="shared" si="83"/>
        <v>0</v>
      </c>
      <c r="M154" s="73">
        <f>M155</f>
        <v>0</v>
      </c>
      <c r="N154" s="73">
        <f t="shared" si="83"/>
        <v>0</v>
      </c>
      <c r="O154" s="73">
        <f t="shared" si="83"/>
        <v>0</v>
      </c>
    </row>
    <row r="155" spans="1:15" s="59" customFormat="1" ht="31.5">
      <c r="A155" s="98" t="s">
        <v>94</v>
      </c>
      <c r="B155" s="131" t="s">
        <v>171</v>
      </c>
      <c r="C155" s="72" t="s">
        <v>838</v>
      </c>
      <c r="D155" s="118" t="s">
        <v>199</v>
      </c>
      <c r="E155" s="72"/>
      <c r="F155" s="72"/>
      <c r="G155" s="73">
        <f>G156</f>
        <v>494</v>
      </c>
      <c r="H155" s="73">
        <f t="shared" si="83"/>
        <v>0</v>
      </c>
      <c r="I155" s="73">
        <f t="shared" si="83"/>
        <v>494</v>
      </c>
      <c r="J155" s="73">
        <f>J156</f>
        <v>0</v>
      </c>
      <c r="K155" s="73">
        <f t="shared" si="83"/>
        <v>0</v>
      </c>
      <c r="L155" s="73">
        <f t="shared" si="83"/>
        <v>0</v>
      </c>
      <c r="M155" s="73">
        <f>M156</f>
        <v>0</v>
      </c>
      <c r="N155" s="73">
        <f t="shared" si="83"/>
        <v>0</v>
      </c>
      <c r="O155" s="73">
        <f t="shared" si="83"/>
        <v>0</v>
      </c>
    </row>
    <row r="156" spans="1:15" ht="47.25">
      <c r="A156" s="93" t="s">
        <v>372</v>
      </c>
      <c r="B156" s="131" t="s">
        <v>171</v>
      </c>
      <c r="C156" s="97" t="s">
        <v>838</v>
      </c>
      <c r="D156" s="119" t="s">
        <v>199</v>
      </c>
      <c r="E156" s="40" t="s">
        <v>444</v>
      </c>
      <c r="F156" s="97"/>
      <c r="G156" s="74">
        <f>G157</f>
        <v>494</v>
      </c>
      <c r="H156" s="74">
        <f t="shared" si="83"/>
        <v>0</v>
      </c>
      <c r="I156" s="74">
        <f t="shared" si="83"/>
        <v>494</v>
      </c>
      <c r="J156" s="74">
        <f>J157</f>
        <v>0</v>
      </c>
      <c r="K156" s="74">
        <f t="shared" si="83"/>
        <v>0</v>
      </c>
      <c r="L156" s="74">
        <f t="shared" si="83"/>
        <v>0</v>
      </c>
      <c r="M156" s="74">
        <f>M157</f>
        <v>0</v>
      </c>
      <c r="N156" s="74">
        <f t="shared" si="83"/>
        <v>0</v>
      </c>
      <c r="O156" s="74">
        <f t="shared" si="83"/>
        <v>0</v>
      </c>
    </row>
    <row r="157" spans="1:15" ht="31.5">
      <c r="A157" s="93" t="s">
        <v>40</v>
      </c>
      <c r="B157" s="131" t="s">
        <v>171</v>
      </c>
      <c r="C157" s="97" t="s">
        <v>838</v>
      </c>
      <c r="D157" s="119" t="s">
        <v>199</v>
      </c>
      <c r="E157" s="40" t="s">
        <v>445</v>
      </c>
      <c r="F157" s="97"/>
      <c r="G157" s="74">
        <f>G158</f>
        <v>494</v>
      </c>
      <c r="H157" s="74">
        <f t="shared" si="83"/>
        <v>0</v>
      </c>
      <c r="I157" s="74">
        <f t="shared" si="83"/>
        <v>494</v>
      </c>
      <c r="J157" s="74">
        <f>J158</f>
        <v>0</v>
      </c>
      <c r="K157" s="74">
        <f t="shared" si="83"/>
        <v>0</v>
      </c>
      <c r="L157" s="74">
        <f t="shared" si="83"/>
        <v>0</v>
      </c>
      <c r="M157" s="74">
        <f>M158</f>
        <v>0</v>
      </c>
      <c r="N157" s="74">
        <f t="shared" si="83"/>
        <v>0</v>
      </c>
      <c r="O157" s="74">
        <f t="shared" si="83"/>
        <v>0</v>
      </c>
    </row>
    <row r="158" spans="1:15" ht="78.75">
      <c r="A158" s="95" t="s">
        <v>352</v>
      </c>
      <c r="B158" s="131" t="s">
        <v>171</v>
      </c>
      <c r="C158" s="97" t="s">
        <v>838</v>
      </c>
      <c r="D158" s="119" t="s">
        <v>199</v>
      </c>
      <c r="E158" s="96" t="s">
        <v>827</v>
      </c>
      <c r="F158" s="97" t="s">
        <v>828</v>
      </c>
      <c r="G158" s="74">
        <f>SUM(H158:I158)</f>
        <v>494</v>
      </c>
      <c r="H158" s="65"/>
      <c r="I158" s="49">
        <v>494</v>
      </c>
      <c r="J158" s="74">
        <f>SUM(K158:L158)</f>
        <v>0</v>
      </c>
      <c r="K158" s="65"/>
      <c r="L158" s="49"/>
      <c r="M158" s="74">
        <f>SUM(N158:O158)</f>
        <v>0</v>
      </c>
      <c r="N158" s="65"/>
      <c r="O158" s="49">
        <v>0</v>
      </c>
    </row>
    <row r="159" spans="1:15" ht="78.75">
      <c r="A159" s="36" t="s">
        <v>237</v>
      </c>
      <c r="B159" s="134">
        <v>854</v>
      </c>
      <c r="C159" s="97"/>
      <c r="D159" s="97"/>
      <c r="E159" s="97"/>
      <c r="F159" s="97"/>
      <c r="G159" s="73">
        <f>G160</f>
        <v>2123</v>
      </c>
      <c r="H159" s="73">
        <f aca="true" t="shared" si="84" ref="H159:O159">H160</f>
        <v>0</v>
      </c>
      <c r="I159" s="73">
        <f t="shared" si="84"/>
        <v>2123</v>
      </c>
      <c r="J159" s="73">
        <f t="shared" si="84"/>
        <v>2184.7</v>
      </c>
      <c r="K159" s="73">
        <f t="shared" si="84"/>
        <v>0</v>
      </c>
      <c r="L159" s="73">
        <f t="shared" si="84"/>
        <v>2184.7</v>
      </c>
      <c r="M159" s="73">
        <f t="shared" si="84"/>
        <v>2274</v>
      </c>
      <c r="N159" s="73">
        <f t="shared" si="84"/>
        <v>0</v>
      </c>
      <c r="O159" s="73">
        <f t="shared" si="84"/>
        <v>2274</v>
      </c>
    </row>
    <row r="160" spans="1:15" ht="31.5">
      <c r="A160" s="197" t="s">
        <v>164</v>
      </c>
      <c r="B160" s="134">
        <v>854</v>
      </c>
      <c r="C160" s="83" t="s">
        <v>192</v>
      </c>
      <c r="D160" s="42"/>
      <c r="E160" s="42"/>
      <c r="F160" s="42"/>
      <c r="G160" s="73">
        <f>SUM(G161)</f>
        <v>2123</v>
      </c>
      <c r="H160" s="73">
        <f aca="true" t="shared" si="85" ref="H160:O160">SUM(H161)</f>
        <v>0</v>
      </c>
      <c r="I160" s="73">
        <f t="shared" si="85"/>
        <v>2123</v>
      </c>
      <c r="J160" s="73">
        <f t="shared" si="85"/>
        <v>2184.7</v>
      </c>
      <c r="K160" s="73">
        <f t="shared" si="85"/>
        <v>0</v>
      </c>
      <c r="L160" s="73">
        <f t="shared" si="85"/>
        <v>2184.7</v>
      </c>
      <c r="M160" s="73">
        <f t="shared" si="85"/>
        <v>2274</v>
      </c>
      <c r="N160" s="73">
        <f t="shared" si="85"/>
        <v>0</v>
      </c>
      <c r="O160" s="73">
        <f t="shared" si="85"/>
        <v>2274</v>
      </c>
    </row>
    <row r="161" spans="1:15" ht="110.25">
      <c r="A161" s="36" t="s">
        <v>661</v>
      </c>
      <c r="B161" s="134">
        <v>854</v>
      </c>
      <c r="C161" s="83" t="s">
        <v>192</v>
      </c>
      <c r="D161" s="83" t="s">
        <v>549</v>
      </c>
      <c r="E161" s="42"/>
      <c r="F161" s="42"/>
      <c r="G161" s="58">
        <f>G162</f>
        <v>2123</v>
      </c>
      <c r="H161" s="58">
        <f aca="true" t="shared" si="86" ref="H161:O163">H162</f>
        <v>0</v>
      </c>
      <c r="I161" s="58">
        <f t="shared" si="86"/>
        <v>2123</v>
      </c>
      <c r="J161" s="58">
        <f t="shared" si="86"/>
        <v>2184.7</v>
      </c>
      <c r="K161" s="58">
        <f t="shared" si="86"/>
        <v>0</v>
      </c>
      <c r="L161" s="58">
        <f t="shared" si="86"/>
        <v>2184.7</v>
      </c>
      <c r="M161" s="58">
        <f t="shared" si="86"/>
        <v>2274</v>
      </c>
      <c r="N161" s="58">
        <f t="shared" si="86"/>
        <v>0</v>
      </c>
      <c r="O161" s="58">
        <f t="shared" si="86"/>
        <v>2274</v>
      </c>
    </row>
    <row r="162" spans="1:15" ht="47.25">
      <c r="A162" s="93" t="s">
        <v>372</v>
      </c>
      <c r="B162" s="115">
        <v>854</v>
      </c>
      <c r="C162" s="48" t="s">
        <v>192</v>
      </c>
      <c r="D162" s="48" t="s">
        <v>549</v>
      </c>
      <c r="E162" s="40" t="s">
        <v>38</v>
      </c>
      <c r="F162" s="42"/>
      <c r="G162" s="41">
        <f>G163</f>
        <v>2123</v>
      </c>
      <c r="H162" s="41">
        <f t="shared" si="86"/>
        <v>0</v>
      </c>
      <c r="I162" s="41">
        <f t="shared" si="86"/>
        <v>2123</v>
      </c>
      <c r="J162" s="41">
        <f t="shared" si="86"/>
        <v>2184.7</v>
      </c>
      <c r="K162" s="41">
        <f t="shared" si="86"/>
        <v>0</v>
      </c>
      <c r="L162" s="41">
        <f t="shared" si="86"/>
        <v>2184.7</v>
      </c>
      <c r="M162" s="41">
        <f t="shared" si="86"/>
        <v>2274</v>
      </c>
      <c r="N162" s="41">
        <f t="shared" si="86"/>
        <v>0</v>
      </c>
      <c r="O162" s="41">
        <f t="shared" si="86"/>
        <v>2274</v>
      </c>
    </row>
    <row r="163" spans="1:15" ht="31.5">
      <c r="A163" s="93" t="s">
        <v>40</v>
      </c>
      <c r="B163" s="115">
        <v>854</v>
      </c>
      <c r="C163" s="48" t="s">
        <v>192</v>
      </c>
      <c r="D163" s="48" t="s">
        <v>549</v>
      </c>
      <c r="E163" s="40" t="s">
        <v>39</v>
      </c>
      <c r="F163" s="42"/>
      <c r="G163" s="41">
        <f>G164</f>
        <v>2123</v>
      </c>
      <c r="H163" s="41">
        <f t="shared" si="86"/>
        <v>0</v>
      </c>
      <c r="I163" s="41">
        <f t="shared" si="86"/>
        <v>2123</v>
      </c>
      <c r="J163" s="41">
        <f t="shared" si="86"/>
        <v>2184.7</v>
      </c>
      <c r="K163" s="41">
        <f t="shared" si="86"/>
        <v>0</v>
      </c>
      <c r="L163" s="41">
        <f t="shared" si="86"/>
        <v>2184.7</v>
      </c>
      <c r="M163" s="41">
        <f t="shared" si="86"/>
        <v>2274</v>
      </c>
      <c r="N163" s="41">
        <f t="shared" si="86"/>
        <v>0</v>
      </c>
      <c r="O163" s="41">
        <f t="shared" si="86"/>
        <v>2274</v>
      </c>
    </row>
    <row r="164" spans="1:15" ht="204.75">
      <c r="A164" s="39" t="s">
        <v>541</v>
      </c>
      <c r="B164" s="131" t="s">
        <v>238</v>
      </c>
      <c r="C164" s="97"/>
      <c r="D164" s="119"/>
      <c r="E164" s="96"/>
      <c r="F164" s="97"/>
      <c r="G164" s="74">
        <f>SUM(G165:G166)</f>
        <v>2123</v>
      </c>
      <c r="H164" s="74">
        <f aca="true" t="shared" si="87" ref="H164:O164">SUM(H165:H166)</f>
        <v>0</v>
      </c>
      <c r="I164" s="74">
        <f t="shared" si="87"/>
        <v>2123</v>
      </c>
      <c r="J164" s="74">
        <f t="shared" si="87"/>
        <v>2184.7</v>
      </c>
      <c r="K164" s="74">
        <f t="shared" si="87"/>
        <v>0</v>
      </c>
      <c r="L164" s="74">
        <f t="shared" si="87"/>
        <v>2184.7</v>
      </c>
      <c r="M164" s="74">
        <f t="shared" si="87"/>
        <v>2274</v>
      </c>
      <c r="N164" s="74">
        <f t="shared" si="87"/>
        <v>0</v>
      </c>
      <c r="O164" s="74">
        <f t="shared" si="87"/>
        <v>2274</v>
      </c>
    </row>
    <row r="165" spans="1:15" ht="204.75">
      <c r="A165" s="39" t="s">
        <v>541</v>
      </c>
      <c r="B165" s="131" t="s">
        <v>238</v>
      </c>
      <c r="C165" s="48" t="s">
        <v>192</v>
      </c>
      <c r="D165" s="48" t="s">
        <v>549</v>
      </c>
      <c r="E165" s="42" t="s">
        <v>630</v>
      </c>
      <c r="F165" s="42">
        <v>100</v>
      </c>
      <c r="G165" s="41">
        <f>SUM(H165:I165)</f>
        <v>2057</v>
      </c>
      <c r="H165" s="49"/>
      <c r="I165" s="49">
        <v>2057</v>
      </c>
      <c r="J165" s="41">
        <f>SUM(K165:L165)</f>
        <v>2175</v>
      </c>
      <c r="K165" s="49"/>
      <c r="L165" s="49">
        <v>2175</v>
      </c>
      <c r="M165" s="41">
        <f>SUM(N165:O165)</f>
        <v>2262</v>
      </c>
      <c r="N165" s="49"/>
      <c r="O165" s="49">
        <v>2262</v>
      </c>
    </row>
    <row r="166" spans="1:15" ht="94.5">
      <c r="A166" s="39" t="s">
        <v>156</v>
      </c>
      <c r="B166" s="131" t="s">
        <v>238</v>
      </c>
      <c r="C166" s="48" t="s">
        <v>192</v>
      </c>
      <c r="D166" s="48" t="s">
        <v>549</v>
      </c>
      <c r="E166" s="42" t="s">
        <v>630</v>
      </c>
      <c r="F166" s="42">
        <v>200</v>
      </c>
      <c r="G166" s="41">
        <f>SUM(H166:I166)</f>
        <v>66</v>
      </c>
      <c r="H166" s="49"/>
      <c r="I166" s="49">
        <v>66</v>
      </c>
      <c r="J166" s="41">
        <f>SUM(K166:L166)</f>
        <v>9.7</v>
      </c>
      <c r="K166" s="49"/>
      <c r="L166" s="49">
        <v>9.7</v>
      </c>
      <c r="M166" s="41">
        <f>SUM(N166:O166)</f>
        <v>12</v>
      </c>
      <c r="N166" s="49"/>
      <c r="O166" s="49">
        <v>12</v>
      </c>
    </row>
    <row r="167" spans="1:15" s="59" customFormat="1" ht="94.5">
      <c r="A167" s="98" t="s">
        <v>239</v>
      </c>
      <c r="B167" s="133" t="s">
        <v>240</v>
      </c>
      <c r="C167" s="72"/>
      <c r="D167" s="118"/>
      <c r="E167" s="183"/>
      <c r="F167" s="72"/>
      <c r="G167" s="73">
        <f aca="true" t="shared" si="88" ref="G167:O167">SUM(G168,G174,G181,G195,G210,G217)</f>
        <v>185666.3</v>
      </c>
      <c r="H167" s="73">
        <f t="shared" si="88"/>
        <v>166230.9</v>
      </c>
      <c r="I167" s="73">
        <f t="shared" si="88"/>
        <v>19435.4</v>
      </c>
      <c r="J167" s="73">
        <f t="shared" si="88"/>
        <v>11350.4</v>
      </c>
      <c r="K167" s="73">
        <f t="shared" si="88"/>
        <v>3456.8</v>
      </c>
      <c r="L167" s="73">
        <f t="shared" si="88"/>
        <v>7893.6</v>
      </c>
      <c r="M167" s="73">
        <f t="shared" si="88"/>
        <v>10727.5</v>
      </c>
      <c r="N167" s="73">
        <f t="shared" si="88"/>
        <v>2837.1</v>
      </c>
      <c r="O167" s="73">
        <f t="shared" si="88"/>
        <v>7890.4</v>
      </c>
    </row>
    <row r="168" spans="1:15" ht="31.5">
      <c r="A168" s="197" t="s">
        <v>164</v>
      </c>
      <c r="B168" s="70" t="s">
        <v>240</v>
      </c>
      <c r="C168" s="83" t="s">
        <v>192</v>
      </c>
      <c r="D168" s="42"/>
      <c r="E168" s="42"/>
      <c r="F168" s="42"/>
      <c r="G168" s="58">
        <f>G169</f>
        <v>7171</v>
      </c>
      <c r="H168" s="58">
        <f aca="true" t="shared" si="89" ref="H168:O169">H169</f>
        <v>0</v>
      </c>
      <c r="I168" s="58">
        <f t="shared" si="89"/>
        <v>7171</v>
      </c>
      <c r="J168" s="58">
        <f t="shared" si="89"/>
        <v>7418.6</v>
      </c>
      <c r="K168" s="58">
        <f t="shared" si="89"/>
        <v>0</v>
      </c>
      <c r="L168" s="58">
        <f t="shared" si="89"/>
        <v>7418.6</v>
      </c>
      <c r="M168" s="58">
        <f t="shared" si="89"/>
        <v>7890.4</v>
      </c>
      <c r="N168" s="58">
        <f t="shared" si="89"/>
        <v>0</v>
      </c>
      <c r="O168" s="58">
        <f t="shared" si="89"/>
        <v>7890.4</v>
      </c>
    </row>
    <row r="169" spans="1:15" ht="94.5">
      <c r="A169" s="36" t="s">
        <v>168</v>
      </c>
      <c r="B169" s="132">
        <v>855</v>
      </c>
      <c r="C169" s="83" t="s">
        <v>192</v>
      </c>
      <c r="D169" s="83" t="s">
        <v>193</v>
      </c>
      <c r="E169" s="42"/>
      <c r="F169" s="42"/>
      <c r="G169" s="58">
        <f>G170</f>
        <v>7171</v>
      </c>
      <c r="H169" s="58">
        <f t="shared" si="89"/>
        <v>0</v>
      </c>
      <c r="I169" s="58">
        <f t="shared" si="89"/>
        <v>7171</v>
      </c>
      <c r="J169" s="58">
        <f t="shared" si="89"/>
        <v>7418.6</v>
      </c>
      <c r="K169" s="58">
        <f t="shared" si="89"/>
        <v>0</v>
      </c>
      <c r="L169" s="58">
        <f t="shared" si="89"/>
        <v>7418.6</v>
      </c>
      <c r="M169" s="58">
        <f t="shared" si="89"/>
        <v>7890.4</v>
      </c>
      <c r="N169" s="58">
        <f t="shared" si="89"/>
        <v>0</v>
      </c>
      <c r="O169" s="58">
        <f t="shared" si="89"/>
        <v>7890.4</v>
      </c>
    </row>
    <row r="170" spans="1:15" ht="47.25">
      <c r="A170" s="93" t="s">
        <v>372</v>
      </c>
      <c r="B170" s="54" t="s">
        <v>240</v>
      </c>
      <c r="C170" s="48" t="s">
        <v>192</v>
      </c>
      <c r="D170" s="48" t="s">
        <v>193</v>
      </c>
      <c r="E170" s="40" t="s">
        <v>38</v>
      </c>
      <c r="F170" s="42"/>
      <c r="G170" s="41">
        <f aca="true" t="shared" si="90" ref="G170:O170">G171</f>
        <v>7171</v>
      </c>
      <c r="H170" s="41">
        <f t="shared" si="90"/>
        <v>0</v>
      </c>
      <c r="I170" s="41">
        <f t="shared" si="90"/>
        <v>7171</v>
      </c>
      <c r="J170" s="41">
        <f t="shared" si="90"/>
        <v>7418.6</v>
      </c>
      <c r="K170" s="41">
        <f t="shared" si="90"/>
        <v>0</v>
      </c>
      <c r="L170" s="41">
        <f t="shared" si="90"/>
        <v>7418.6</v>
      </c>
      <c r="M170" s="41">
        <f t="shared" si="90"/>
        <v>7890.4</v>
      </c>
      <c r="N170" s="41">
        <f t="shared" si="90"/>
        <v>0</v>
      </c>
      <c r="O170" s="41">
        <f t="shared" si="90"/>
        <v>7890.4</v>
      </c>
    </row>
    <row r="171" spans="1:15" ht="31.5">
      <c r="A171" s="93" t="s">
        <v>40</v>
      </c>
      <c r="B171" s="54" t="s">
        <v>240</v>
      </c>
      <c r="C171" s="48" t="s">
        <v>192</v>
      </c>
      <c r="D171" s="48" t="s">
        <v>193</v>
      </c>
      <c r="E171" s="40" t="s">
        <v>39</v>
      </c>
      <c r="F171" s="42"/>
      <c r="G171" s="41">
        <f>SUM(G172:G173)</f>
        <v>7171</v>
      </c>
      <c r="H171" s="41">
        <f aca="true" t="shared" si="91" ref="H171:O171">SUM(H172:H173)</f>
        <v>0</v>
      </c>
      <c r="I171" s="41">
        <f t="shared" si="91"/>
        <v>7171</v>
      </c>
      <c r="J171" s="41">
        <f t="shared" si="91"/>
        <v>7418.6</v>
      </c>
      <c r="K171" s="41">
        <f t="shared" si="91"/>
        <v>0</v>
      </c>
      <c r="L171" s="41">
        <f t="shared" si="91"/>
        <v>7418.6</v>
      </c>
      <c r="M171" s="41">
        <f t="shared" si="91"/>
        <v>7890.4</v>
      </c>
      <c r="N171" s="41">
        <f t="shared" si="91"/>
        <v>0</v>
      </c>
      <c r="O171" s="41">
        <f t="shared" si="91"/>
        <v>7890.4</v>
      </c>
    </row>
    <row r="172" spans="1:15" ht="283.5">
      <c r="A172" s="46" t="s">
        <v>765</v>
      </c>
      <c r="B172" s="54" t="s">
        <v>240</v>
      </c>
      <c r="C172" s="48" t="s">
        <v>192</v>
      </c>
      <c r="D172" s="48" t="s">
        <v>193</v>
      </c>
      <c r="E172" s="42" t="s">
        <v>630</v>
      </c>
      <c r="F172" s="42">
        <v>100</v>
      </c>
      <c r="G172" s="41">
        <f>SUM(H172:I172)</f>
        <v>6765</v>
      </c>
      <c r="H172" s="49"/>
      <c r="I172" s="49">
        <v>6765</v>
      </c>
      <c r="J172" s="41">
        <f>SUM(K172:L172)</f>
        <v>7151</v>
      </c>
      <c r="K172" s="49"/>
      <c r="L172" s="49">
        <v>7151</v>
      </c>
      <c r="M172" s="41">
        <f>SUM(N172:O172)</f>
        <v>7437</v>
      </c>
      <c r="N172" s="49"/>
      <c r="O172" s="49">
        <v>7437</v>
      </c>
    </row>
    <row r="173" spans="1:15" ht="173.25">
      <c r="A173" s="39" t="s">
        <v>366</v>
      </c>
      <c r="B173" s="54" t="s">
        <v>240</v>
      </c>
      <c r="C173" s="48" t="s">
        <v>192</v>
      </c>
      <c r="D173" s="48" t="s">
        <v>193</v>
      </c>
      <c r="E173" s="42" t="s">
        <v>630</v>
      </c>
      <c r="F173" s="42">
        <v>200</v>
      </c>
      <c r="G173" s="41">
        <f>SUM(H173:I173)</f>
        <v>406</v>
      </c>
      <c r="H173" s="49"/>
      <c r="I173" s="49">
        <v>406</v>
      </c>
      <c r="J173" s="41">
        <f>SUM(K173:L173)</f>
        <v>267.6</v>
      </c>
      <c r="K173" s="49"/>
      <c r="L173" s="49">
        <v>267.6</v>
      </c>
      <c r="M173" s="41">
        <f>SUM(N173:O173)</f>
        <v>453.4</v>
      </c>
      <c r="N173" s="49"/>
      <c r="O173" s="49">
        <v>453.4</v>
      </c>
    </row>
    <row r="174" spans="1:15" ht="15.75">
      <c r="A174" s="197" t="s">
        <v>172</v>
      </c>
      <c r="B174" s="70" t="s">
        <v>240</v>
      </c>
      <c r="C174" s="83" t="s">
        <v>193</v>
      </c>
      <c r="D174" s="42"/>
      <c r="E174" s="42"/>
      <c r="F174" s="42"/>
      <c r="G174" s="58">
        <f>SUM(G175,)</f>
        <v>18520</v>
      </c>
      <c r="H174" s="58">
        <f aca="true" t="shared" si="92" ref="H174:O174">SUM(H175,)</f>
        <v>17594</v>
      </c>
      <c r="I174" s="58">
        <f t="shared" si="92"/>
        <v>926</v>
      </c>
      <c r="J174" s="58">
        <f t="shared" si="92"/>
        <v>0</v>
      </c>
      <c r="K174" s="58">
        <f t="shared" si="92"/>
        <v>0</v>
      </c>
      <c r="L174" s="58">
        <f t="shared" si="92"/>
        <v>0</v>
      </c>
      <c r="M174" s="58">
        <f t="shared" si="92"/>
        <v>0</v>
      </c>
      <c r="N174" s="58">
        <f t="shared" si="92"/>
        <v>0</v>
      </c>
      <c r="O174" s="58">
        <f t="shared" si="92"/>
        <v>0</v>
      </c>
    </row>
    <row r="175" spans="1:15" s="59" customFormat="1" ht="31.5">
      <c r="A175" s="197" t="s">
        <v>835</v>
      </c>
      <c r="B175" s="70" t="s">
        <v>240</v>
      </c>
      <c r="C175" s="83" t="s">
        <v>193</v>
      </c>
      <c r="D175" s="83" t="s">
        <v>547</v>
      </c>
      <c r="E175" s="57"/>
      <c r="F175" s="57"/>
      <c r="G175" s="58">
        <f>G176</f>
        <v>18520</v>
      </c>
      <c r="H175" s="58">
        <f aca="true" t="shared" si="93" ref="H175:O176">H176</f>
        <v>17594</v>
      </c>
      <c r="I175" s="58">
        <f t="shared" si="93"/>
        <v>926</v>
      </c>
      <c r="J175" s="58">
        <f t="shared" si="93"/>
        <v>0</v>
      </c>
      <c r="K175" s="58">
        <f t="shared" si="93"/>
        <v>0</v>
      </c>
      <c r="L175" s="58">
        <f t="shared" si="93"/>
        <v>0</v>
      </c>
      <c r="M175" s="58">
        <f t="shared" si="93"/>
        <v>0</v>
      </c>
      <c r="N175" s="58">
        <f t="shared" si="93"/>
        <v>0</v>
      </c>
      <c r="O175" s="58">
        <f t="shared" si="93"/>
        <v>0</v>
      </c>
    </row>
    <row r="176" spans="1:15" ht="94.5">
      <c r="A176" s="60" t="s">
        <v>71</v>
      </c>
      <c r="B176" s="54" t="s">
        <v>240</v>
      </c>
      <c r="C176" s="48" t="s">
        <v>193</v>
      </c>
      <c r="D176" s="48" t="s">
        <v>547</v>
      </c>
      <c r="E176" s="61" t="s">
        <v>83</v>
      </c>
      <c r="F176" s="42"/>
      <c r="G176" s="41">
        <f>G177</f>
        <v>18520</v>
      </c>
      <c r="H176" s="41">
        <f t="shared" si="93"/>
        <v>17594</v>
      </c>
      <c r="I176" s="41">
        <f t="shared" si="93"/>
        <v>926</v>
      </c>
      <c r="J176" s="41">
        <f t="shared" si="93"/>
        <v>0</v>
      </c>
      <c r="K176" s="41">
        <f t="shared" si="93"/>
        <v>0</v>
      </c>
      <c r="L176" s="41">
        <f t="shared" si="93"/>
        <v>0</v>
      </c>
      <c r="M176" s="41">
        <f t="shared" si="93"/>
        <v>0</v>
      </c>
      <c r="N176" s="41">
        <f t="shared" si="93"/>
        <v>0</v>
      </c>
      <c r="O176" s="41">
        <f t="shared" si="93"/>
        <v>0</v>
      </c>
    </row>
    <row r="177" spans="1:15" ht="141.75">
      <c r="A177" s="60" t="s">
        <v>72</v>
      </c>
      <c r="B177" s="54" t="s">
        <v>240</v>
      </c>
      <c r="C177" s="48" t="s">
        <v>193</v>
      </c>
      <c r="D177" s="48" t="s">
        <v>547</v>
      </c>
      <c r="E177" s="61" t="s">
        <v>88</v>
      </c>
      <c r="F177" s="42"/>
      <c r="G177" s="41">
        <f>SUM(G178)</f>
        <v>18520</v>
      </c>
      <c r="H177" s="41">
        <f aca="true" t="shared" si="94" ref="H177:O177">SUM(H178)</f>
        <v>17594</v>
      </c>
      <c r="I177" s="41">
        <f t="shared" si="94"/>
        <v>926</v>
      </c>
      <c r="J177" s="41">
        <f t="shared" si="94"/>
        <v>0</v>
      </c>
      <c r="K177" s="41">
        <f t="shared" si="94"/>
        <v>0</v>
      </c>
      <c r="L177" s="41">
        <f t="shared" si="94"/>
        <v>0</v>
      </c>
      <c r="M177" s="41">
        <f t="shared" si="94"/>
        <v>0</v>
      </c>
      <c r="N177" s="41">
        <f t="shared" si="94"/>
        <v>0</v>
      </c>
      <c r="O177" s="41">
        <f t="shared" si="94"/>
        <v>0</v>
      </c>
    </row>
    <row r="178" spans="1:15" ht="78.75">
      <c r="A178" s="39" t="s">
        <v>243</v>
      </c>
      <c r="B178" s="54" t="s">
        <v>240</v>
      </c>
      <c r="C178" s="48" t="s">
        <v>193</v>
      </c>
      <c r="D178" s="48" t="s">
        <v>547</v>
      </c>
      <c r="E178" s="61" t="s">
        <v>244</v>
      </c>
      <c r="F178" s="42"/>
      <c r="G178" s="41">
        <f>SUM(G179:G180)</f>
        <v>18520</v>
      </c>
      <c r="H178" s="41">
        <f aca="true" t="shared" si="95" ref="H178:O178">SUM(H179:H180)</f>
        <v>17594</v>
      </c>
      <c r="I178" s="41">
        <f t="shared" si="95"/>
        <v>926</v>
      </c>
      <c r="J178" s="41">
        <f t="shared" si="95"/>
        <v>0</v>
      </c>
      <c r="K178" s="41">
        <f t="shared" si="95"/>
        <v>0</v>
      </c>
      <c r="L178" s="41">
        <f t="shared" si="95"/>
        <v>0</v>
      </c>
      <c r="M178" s="41">
        <f t="shared" si="95"/>
        <v>0</v>
      </c>
      <c r="N178" s="41">
        <f t="shared" si="95"/>
        <v>0</v>
      </c>
      <c r="O178" s="41">
        <f t="shared" si="95"/>
        <v>0</v>
      </c>
    </row>
    <row r="179" spans="1:15" ht="110.25">
      <c r="A179" s="39" t="s">
        <v>245</v>
      </c>
      <c r="B179" s="54" t="s">
        <v>240</v>
      </c>
      <c r="C179" s="48" t="s">
        <v>193</v>
      </c>
      <c r="D179" s="48" t="s">
        <v>547</v>
      </c>
      <c r="E179" s="96" t="s">
        <v>246</v>
      </c>
      <c r="F179" s="42" t="s">
        <v>169</v>
      </c>
      <c r="G179" s="41">
        <f>SUM(H179:I179)</f>
        <v>926</v>
      </c>
      <c r="H179" s="41"/>
      <c r="I179" s="41">
        <v>926</v>
      </c>
      <c r="J179" s="41">
        <f>SUM(K179:L179)</f>
        <v>0</v>
      </c>
      <c r="K179" s="41"/>
      <c r="L179" s="41"/>
      <c r="M179" s="41">
        <f>SUM(N179:O179)</f>
        <v>0</v>
      </c>
      <c r="N179" s="41"/>
      <c r="O179" s="41"/>
    </row>
    <row r="180" spans="1:15" ht="110.25">
      <c r="A180" s="39" t="s">
        <v>247</v>
      </c>
      <c r="B180" s="54" t="s">
        <v>240</v>
      </c>
      <c r="C180" s="48" t="s">
        <v>193</v>
      </c>
      <c r="D180" s="48" t="s">
        <v>547</v>
      </c>
      <c r="E180" s="96" t="s">
        <v>248</v>
      </c>
      <c r="F180" s="42" t="s">
        <v>169</v>
      </c>
      <c r="G180" s="41">
        <f>SUM(H180:I180)</f>
        <v>17594</v>
      </c>
      <c r="H180" s="41">
        <v>17594</v>
      </c>
      <c r="I180" s="41"/>
      <c r="J180" s="41">
        <f>SUM(K180:L180)</f>
        <v>0</v>
      </c>
      <c r="K180" s="41"/>
      <c r="L180" s="41"/>
      <c r="M180" s="41">
        <f>SUM(N180:O180)</f>
        <v>0</v>
      </c>
      <c r="N180" s="41"/>
      <c r="O180" s="41"/>
    </row>
    <row r="181" spans="1:15" s="59" customFormat="1" ht="31.5">
      <c r="A181" s="197" t="s">
        <v>26</v>
      </c>
      <c r="B181" s="70" t="s">
        <v>240</v>
      </c>
      <c r="C181" s="83" t="s">
        <v>198</v>
      </c>
      <c r="D181" s="57"/>
      <c r="E181" s="107"/>
      <c r="F181" s="57"/>
      <c r="G181" s="58">
        <f>G182</f>
        <v>4414.9</v>
      </c>
      <c r="H181" s="58">
        <f aca="true" t="shared" si="96" ref="H181:O181">H182</f>
        <v>798.9</v>
      </c>
      <c r="I181" s="58">
        <f t="shared" si="96"/>
        <v>3616</v>
      </c>
      <c r="J181" s="58">
        <f t="shared" si="96"/>
        <v>615.4</v>
      </c>
      <c r="K181" s="58">
        <f t="shared" si="96"/>
        <v>615.4</v>
      </c>
      <c r="L181" s="58">
        <f t="shared" si="96"/>
        <v>0</v>
      </c>
      <c r="M181" s="58">
        <f t="shared" si="96"/>
        <v>0</v>
      </c>
      <c r="N181" s="58">
        <f t="shared" si="96"/>
        <v>0</v>
      </c>
      <c r="O181" s="58">
        <f t="shared" si="96"/>
        <v>0</v>
      </c>
    </row>
    <row r="182" spans="1:15" s="59" customFormat="1" ht="15.75">
      <c r="A182" s="197" t="s">
        <v>813</v>
      </c>
      <c r="B182" s="70" t="s">
        <v>240</v>
      </c>
      <c r="C182" s="83" t="s">
        <v>198</v>
      </c>
      <c r="D182" s="83" t="s">
        <v>546</v>
      </c>
      <c r="E182" s="85"/>
      <c r="F182" s="57"/>
      <c r="G182" s="58">
        <f aca="true" t="shared" si="97" ref="G182:O182">SUM(G183,G187,G191)</f>
        <v>4414.9</v>
      </c>
      <c r="H182" s="58">
        <f t="shared" si="97"/>
        <v>798.9</v>
      </c>
      <c r="I182" s="58">
        <f t="shared" si="97"/>
        <v>3616</v>
      </c>
      <c r="J182" s="58">
        <f t="shared" si="97"/>
        <v>615.4</v>
      </c>
      <c r="K182" s="58">
        <f t="shared" si="97"/>
        <v>615.4</v>
      </c>
      <c r="L182" s="58">
        <f t="shared" si="97"/>
        <v>0</v>
      </c>
      <c r="M182" s="58">
        <f t="shared" si="97"/>
        <v>0</v>
      </c>
      <c r="N182" s="58">
        <f t="shared" si="97"/>
        <v>0</v>
      </c>
      <c r="O182" s="58">
        <f t="shared" si="97"/>
        <v>0</v>
      </c>
    </row>
    <row r="183" spans="1:15" ht="78.75">
      <c r="A183" s="60" t="s">
        <v>847</v>
      </c>
      <c r="B183" s="115">
        <v>855</v>
      </c>
      <c r="C183" s="48" t="s">
        <v>198</v>
      </c>
      <c r="D183" s="48" t="s">
        <v>546</v>
      </c>
      <c r="E183" s="40" t="s">
        <v>432</v>
      </c>
      <c r="F183" s="42"/>
      <c r="G183" s="41">
        <f>G184</f>
        <v>0</v>
      </c>
      <c r="H183" s="41">
        <f aca="true" t="shared" si="98" ref="H183:O185">H184</f>
        <v>0</v>
      </c>
      <c r="I183" s="41">
        <f t="shared" si="98"/>
        <v>0</v>
      </c>
      <c r="J183" s="41">
        <f t="shared" si="98"/>
        <v>615.4</v>
      </c>
      <c r="K183" s="41">
        <f t="shared" si="98"/>
        <v>615.4</v>
      </c>
      <c r="L183" s="41">
        <f t="shared" si="98"/>
        <v>0</v>
      </c>
      <c r="M183" s="41">
        <f t="shared" si="98"/>
        <v>0</v>
      </c>
      <c r="N183" s="41">
        <f t="shared" si="98"/>
        <v>0</v>
      </c>
      <c r="O183" s="41">
        <f t="shared" si="98"/>
        <v>0</v>
      </c>
    </row>
    <row r="184" spans="1:15" ht="189">
      <c r="A184" s="60" t="s">
        <v>229</v>
      </c>
      <c r="B184" s="115">
        <v>855</v>
      </c>
      <c r="C184" s="48" t="s">
        <v>198</v>
      </c>
      <c r="D184" s="48" t="s">
        <v>546</v>
      </c>
      <c r="E184" s="40" t="s">
        <v>431</v>
      </c>
      <c r="F184" s="42"/>
      <c r="G184" s="41">
        <f>G185</f>
        <v>0</v>
      </c>
      <c r="H184" s="41">
        <f t="shared" si="98"/>
        <v>0</v>
      </c>
      <c r="I184" s="41">
        <f t="shared" si="98"/>
        <v>0</v>
      </c>
      <c r="J184" s="41">
        <f t="shared" si="98"/>
        <v>615.4</v>
      </c>
      <c r="K184" s="41">
        <f t="shared" si="98"/>
        <v>615.4</v>
      </c>
      <c r="L184" s="41">
        <f t="shared" si="98"/>
        <v>0</v>
      </c>
      <c r="M184" s="41">
        <f t="shared" si="98"/>
        <v>0</v>
      </c>
      <c r="N184" s="41">
        <f t="shared" si="98"/>
        <v>0</v>
      </c>
      <c r="O184" s="41">
        <f t="shared" si="98"/>
        <v>0</v>
      </c>
    </row>
    <row r="185" spans="1:15" ht="63">
      <c r="A185" s="60" t="s">
        <v>657</v>
      </c>
      <c r="B185" s="115">
        <v>855</v>
      </c>
      <c r="C185" s="48" t="s">
        <v>198</v>
      </c>
      <c r="D185" s="48" t="s">
        <v>546</v>
      </c>
      <c r="E185" s="40" t="s">
        <v>433</v>
      </c>
      <c r="F185" s="42"/>
      <c r="G185" s="41">
        <f>G186</f>
        <v>0</v>
      </c>
      <c r="H185" s="41">
        <f t="shared" si="98"/>
        <v>0</v>
      </c>
      <c r="I185" s="41">
        <f t="shared" si="98"/>
        <v>0</v>
      </c>
      <c r="J185" s="41">
        <f t="shared" si="98"/>
        <v>615.4</v>
      </c>
      <c r="K185" s="41">
        <f t="shared" si="98"/>
        <v>615.4</v>
      </c>
      <c r="L185" s="41">
        <f t="shared" si="98"/>
        <v>0</v>
      </c>
      <c r="M185" s="41">
        <f t="shared" si="98"/>
        <v>0</v>
      </c>
      <c r="N185" s="41">
        <f t="shared" si="98"/>
        <v>0</v>
      </c>
      <c r="O185" s="41">
        <f t="shared" si="98"/>
        <v>0</v>
      </c>
    </row>
    <row r="186" spans="1:15" ht="94.5">
      <c r="A186" s="39" t="s">
        <v>230</v>
      </c>
      <c r="B186" s="115">
        <v>855</v>
      </c>
      <c r="C186" s="48" t="s">
        <v>198</v>
      </c>
      <c r="D186" s="48" t="s">
        <v>546</v>
      </c>
      <c r="E186" s="42" t="s">
        <v>231</v>
      </c>
      <c r="F186" s="42" t="s">
        <v>169</v>
      </c>
      <c r="G186" s="41">
        <f>SUM(H186:I186)</f>
        <v>0</v>
      </c>
      <c r="H186" s="41"/>
      <c r="I186" s="41"/>
      <c r="J186" s="41">
        <f>SUM(K186:L186)</f>
        <v>615.4</v>
      </c>
      <c r="K186" s="41">
        <v>615.4</v>
      </c>
      <c r="L186" s="41"/>
      <c r="M186" s="41">
        <f>SUM(N186:O186)</f>
        <v>0</v>
      </c>
      <c r="N186" s="41">
        <v>0</v>
      </c>
      <c r="O186" s="41"/>
    </row>
    <row r="187" spans="1:15" ht="110.25">
      <c r="A187" s="39" t="s">
        <v>249</v>
      </c>
      <c r="B187" s="54" t="s">
        <v>240</v>
      </c>
      <c r="C187" s="48" t="s">
        <v>198</v>
      </c>
      <c r="D187" s="48" t="s">
        <v>546</v>
      </c>
      <c r="E187" s="85" t="s">
        <v>250</v>
      </c>
      <c r="F187" s="42"/>
      <c r="G187" s="41">
        <f>G188</f>
        <v>526</v>
      </c>
      <c r="H187" s="41">
        <f aca="true" t="shared" si="99" ref="H187:O188">H188</f>
        <v>0</v>
      </c>
      <c r="I187" s="41">
        <f t="shared" si="99"/>
        <v>526</v>
      </c>
      <c r="J187" s="41">
        <f t="shared" si="99"/>
        <v>0</v>
      </c>
      <c r="K187" s="41">
        <f t="shared" si="99"/>
        <v>0</v>
      </c>
      <c r="L187" s="41">
        <f t="shared" si="99"/>
        <v>0</v>
      </c>
      <c r="M187" s="41">
        <f t="shared" si="99"/>
        <v>0</v>
      </c>
      <c r="N187" s="41">
        <f t="shared" si="99"/>
        <v>0</v>
      </c>
      <c r="O187" s="41">
        <f t="shared" si="99"/>
        <v>0</v>
      </c>
    </row>
    <row r="188" spans="1:15" ht="189">
      <c r="A188" s="39" t="s">
        <v>251</v>
      </c>
      <c r="B188" s="54" t="s">
        <v>240</v>
      </c>
      <c r="C188" s="48" t="s">
        <v>198</v>
      </c>
      <c r="D188" s="48" t="s">
        <v>546</v>
      </c>
      <c r="E188" s="85" t="s">
        <v>252</v>
      </c>
      <c r="F188" s="42"/>
      <c r="G188" s="41">
        <f>G189</f>
        <v>526</v>
      </c>
      <c r="H188" s="41">
        <f t="shared" si="99"/>
        <v>0</v>
      </c>
      <c r="I188" s="41">
        <f t="shared" si="99"/>
        <v>526</v>
      </c>
      <c r="J188" s="41">
        <f t="shared" si="99"/>
        <v>0</v>
      </c>
      <c r="K188" s="41">
        <f t="shared" si="99"/>
        <v>0</v>
      </c>
      <c r="L188" s="41">
        <f t="shared" si="99"/>
        <v>0</v>
      </c>
      <c r="M188" s="41">
        <f t="shared" si="99"/>
        <v>0</v>
      </c>
      <c r="N188" s="41">
        <f t="shared" si="99"/>
        <v>0</v>
      </c>
      <c r="O188" s="41">
        <f t="shared" si="99"/>
        <v>0</v>
      </c>
    </row>
    <row r="189" spans="1:15" ht="63">
      <c r="A189" s="39" t="s">
        <v>671</v>
      </c>
      <c r="B189" s="54" t="s">
        <v>240</v>
      </c>
      <c r="C189" s="48" t="s">
        <v>198</v>
      </c>
      <c r="D189" s="48" t="s">
        <v>546</v>
      </c>
      <c r="E189" s="61" t="s">
        <v>253</v>
      </c>
      <c r="F189" s="42"/>
      <c r="G189" s="41">
        <f aca="true" t="shared" si="100" ref="G189:O189">SUM(G190:G190)</f>
        <v>526</v>
      </c>
      <c r="H189" s="41">
        <f t="shared" si="100"/>
        <v>0</v>
      </c>
      <c r="I189" s="41">
        <f t="shared" si="100"/>
        <v>526</v>
      </c>
      <c r="J189" s="41">
        <f t="shared" si="100"/>
        <v>0</v>
      </c>
      <c r="K189" s="41">
        <f t="shared" si="100"/>
        <v>0</v>
      </c>
      <c r="L189" s="41">
        <f t="shared" si="100"/>
        <v>0</v>
      </c>
      <c r="M189" s="41">
        <f t="shared" si="100"/>
        <v>0</v>
      </c>
      <c r="N189" s="41">
        <f t="shared" si="100"/>
        <v>0</v>
      </c>
      <c r="O189" s="41">
        <f t="shared" si="100"/>
        <v>0</v>
      </c>
    </row>
    <row r="190" spans="1:15" ht="63">
      <c r="A190" s="39" t="s">
        <v>254</v>
      </c>
      <c r="B190" s="54" t="s">
        <v>240</v>
      </c>
      <c r="C190" s="48" t="s">
        <v>198</v>
      </c>
      <c r="D190" s="48" t="s">
        <v>546</v>
      </c>
      <c r="E190" s="47" t="s">
        <v>670</v>
      </c>
      <c r="F190" s="42" t="s">
        <v>169</v>
      </c>
      <c r="G190" s="41">
        <f>SUM(H190:I190)</f>
        <v>526</v>
      </c>
      <c r="H190" s="41"/>
      <c r="I190" s="41">
        <v>526</v>
      </c>
      <c r="J190" s="41">
        <f>SUM(K190:L190)</f>
        <v>0</v>
      </c>
      <c r="K190" s="41"/>
      <c r="L190" s="41"/>
      <c r="M190" s="41">
        <f>SUM(N190:O190)</f>
        <v>0</v>
      </c>
      <c r="N190" s="41"/>
      <c r="O190" s="41"/>
    </row>
    <row r="191" spans="1:15" ht="94.5">
      <c r="A191" s="60" t="s">
        <v>841</v>
      </c>
      <c r="B191" s="115">
        <v>855</v>
      </c>
      <c r="C191" s="48" t="s">
        <v>198</v>
      </c>
      <c r="D191" s="48" t="s">
        <v>546</v>
      </c>
      <c r="E191" s="85">
        <v>12</v>
      </c>
      <c r="F191" s="42"/>
      <c r="G191" s="41">
        <f>SUM(G192,)</f>
        <v>3888.9</v>
      </c>
      <c r="H191" s="41">
        <f aca="true" t="shared" si="101" ref="H191:O191">SUM(H192,)</f>
        <v>798.9</v>
      </c>
      <c r="I191" s="41">
        <f t="shared" si="101"/>
        <v>3090</v>
      </c>
      <c r="J191" s="41">
        <f t="shared" si="101"/>
        <v>0</v>
      </c>
      <c r="K191" s="41">
        <f t="shared" si="101"/>
        <v>0</v>
      </c>
      <c r="L191" s="41">
        <f t="shared" si="101"/>
        <v>0</v>
      </c>
      <c r="M191" s="41">
        <f t="shared" si="101"/>
        <v>0</v>
      </c>
      <c r="N191" s="41">
        <f t="shared" si="101"/>
        <v>0</v>
      </c>
      <c r="O191" s="41">
        <f t="shared" si="101"/>
        <v>0</v>
      </c>
    </row>
    <row r="192" spans="1:15" ht="94.5">
      <c r="A192" s="60" t="s">
        <v>14</v>
      </c>
      <c r="B192" s="115">
        <v>855</v>
      </c>
      <c r="C192" s="48" t="s">
        <v>198</v>
      </c>
      <c r="D192" s="48" t="s">
        <v>546</v>
      </c>
      <c r="E192" s="85" t="s">
        <v>13</v>
      </c>
      <c r="F192" s="42"/>
      <c r="G192" s="41">
        <f>SUM(G193)</f>
        <v>3888.9</v>
      </c>
      <c r="H192" s="41">
        <f aca="true" t="shared" si="102" ref="H192:O192">SUM(H193)</f>
        <v>798.9</v>
      </c>
      <c r="I192" s="41">
        <f t="shared" si="102"/>
        <v>3090</v>
      </c>
      <c r="J192" s="41">
        <f t="shared" si="102"/>
        <v>0</v>
      </c>
      <c r="K192" s="41">
        <f t="shared" si="102"/>
        <v>0</v>
      </c>
      <c r="L192" s="41">
        <f t="shared" si="102"/>
        <v>0</v>
      </c>
      <c r="M192" s="41">
        <f t="shared" si="102"/>
        <v>0</v>
      </c>
      <c r="N192" s="41">
        <f t="shared" si="102"/>
        <v>0</v>
      </c>
      <c r="O192" s="41">
        <f t="shared" si="102"/>
        <v>0</v>
      </c>
    </row>
    <row r="193" spans="1:15" ht="63">
      <c r="A193" s="60" t="s">
        <v>255</v>
      </c>
      <c r="B193" s="115">
        <v>855</v>
      </c>
      <c r="C193" s="48" t="s">
        <v>198</v>
      </c>
      <c r="D193" s="48" t="s">
        <v>546</v>
      </c>
      <c r="E193" s="85" t="s">
        <v>581</v>
      </c>
      <c r="F193" s="42"/>
      <c r="G193" s="41">
        <f aca="true" t="shared" si="103" ref="G193:O193">SUM(G194:G194)</f>
        <v>3888.9</v>
      </c>
      <c r="H193" s="41">
        <f t="shared" si="103"/>
        <v>798.9</v>
      </c>
      <c r="I193" s="41">
        <f t="shared" si="103"/>
        <v>3090</v>
      </c>
      <c r="J193" s="41">
        <f t="shared" si="103"/>
        <v>0</v>
      </c>
      <c r="K193" s="41">
        <f t="shared" si="103"/>
        <v>0</v>
      </c>
      <c r="L193" s="41">
        <f t="shared" si="103"/>
        <v>0</v>
      </c>
      <c r="M193" s="41">
        <f t="shared" si="103"/>
        <v>0</v>
      </c>
      <c r="N193" s="41">
        <f t="shared" si="103"/>
        <v>0</v>
      </c>
      <c r="O193" s="41">
        <f t="shared" si="103"/>
        <v>0</v>
      </c>
    </row>
    <row r="194" spans="1:15" ht="173.25">
      <c r="A194" s="95" t="s">
        <v>582</v>
      </c>
      <c r="B194" s="115">
        <v>855</v>
      </c>
      <c r="C194" s="48" t="s">
        <v>198</v>
      </c>
      <c r="D194" s="48" t="s">
        <v>546</v>
      </c>
      <c r="E194" s="80" t="s">
        <v>305</v>
      </c>
      <c r="F194" s="42" t="s">
        <v>169</v>
      </c>
      <c r="G194" s="41">
        <f>SUM(H194:I194)</f>
        <v>3888.9</v>
      </c>
      <c r="H194" s="41">
        <v>798.9</v>
      </c>
      <c r="I194" s="41">
        <v>3090</v>
      </c>
      <c r="J194" s="41">
        <f>SUM(K194:L194)</f>
        <v>0</v>
      </c>
      <c r="K194" s="41"/>
      <c r="L194" s="41"/>
      <c r="M194" s="41">
        <f>SUM(N194:O194)</f>
        <v>0</v>
      </c>
      <c r="N194" s="41"/>
      <c r="O194" s="41"/>
    </row>
    <row r="195" spans="1:15" ht="15.75">
      <c r="A195" s="197" t="s">
        <v>814</v>
      </c>
      <c r="B195" s="70" t="s">
        <v>240</v>
      </c>
      <c r="C195" s="83" t="s">
        <v>395</v>
      </c>
      <c r="D195" s="42"/>
      <c r="E195" s="42"/>
      <c r="F195" s="97"/>
      <c r="G195" s="73">
        <f aca="true" t="shared" si="104" ref="G195:O195">SUM(G196,G202,)</f>
        <v>112058.6</v>
      </c>
      <c r="H195" s="73">
        <f t="shared" si="104"/>
        <v>106455.2</v>
      </c>
      <c r="I195" s="73">
        <f t="shared" si="104"/>
        <v>5603.4</v>
      </c>
      <c r="J195" s="73">
        <f t="shared" si="104"/>
        <v>0</v>
      </c>
      <c r="K195" s="73">
        <f t="shared" si="104"/>
        <v>0</v>
      </c>
      <c r="L195" s="73">
        <f t="shared" si="104"/>
        <v>0</v>
      </c>
      <c r="M195" s="73">
        <f t="shared" si="104"/>
        <v>0</v>
      </c>
      <c r="N195" s="73">
        <f t="shared" si="104"/>
        <v>0</v>
      </c>
      <c r="O195" s="73">
        <f t="shared" si="104"/>
        <v>0</v>
      </c>
    </row>
    <row r="196" spans="1:15" s="59" customFormat="1" ht="15.75">
      <c r="A196" s="197" t="s">
        <v>604</v>
      </c>
      <c r="B196" s="70" t="s">
        <v>240</v>
      </c>
      <c r="C196" s="83" t="s">
        <v>395</v>
      </c>
      <c r="D196" s="57" t="s">
        <v>192</v>
      </c>
      <c r="E196" s="57"/>
      <c r="F196" s="72"/>
      <c r="G196" s="73">
        <f>G197</f>
        <v>52632</v>
      </c>
      <c r="H196" s="73">
        <f aca="true" t="shared" si="105" ref="H196:O198">H197</f>
        <v>50000</v>
      </c>
      <c r="I196" s="73">
        <f t="shared" si="105"/>
        <v>2632</v>
      </c>
      <c r="J196" s="73">
        <f t="shared" si="105"/>
        <v>0</v>
      </c>
      <c r="K196" s="73">
        <f t="shared" si="105"/>
        <v>0</v>
      </c>
      <c r="L196" s="73">
        <f t="shared" si="105"/>
        <v>0</v>
      </c>
      <c r="M196" s="73">
        <f t="shared" si="105"/>
        <v>0</v>
      </c>
      <c r="N196" s="73">
        <f t="shared" si="105"/>
        <v>0</v>
      </c>
      <c r="O196" s="73">
        <f t="shared" si="105"/>
        <v>0</v>
      </c>
    </row>
    <row r="197" spans="1:15" ht="63">
      <c r="A197" s="39" t="s">
        <v>843</v>
      </c>
      <c r="B197" s="54" t="s">
        <v>240</v>
      </c>
      <c r="C197" s="48" t="s">
        <v>395</v>
      </c>
      <c r="D197" s="42" t="s">
        <v>192</v>
      </c>
      <c r="E197" s="40" t="s">
        <v>419</v>
      </c>
      <c r="F197" s="97"/>
      <c r="G197" s="74">
        <f>G198</f>
        <v>52632</v>
      </c>
      <c r="H197" s="74">
        <f t="shared" si="105"/>
        <v>50000</v>
      </c>
      <c r="I197" s="74">
        <f t="shared" si="105"/>
        <v>2632</v>
      </c>
      <c r="J197" s="74">
        <f t="shared" si="105"/>
        <v>0</v>
      </c>
      <c r="K197" s="74">
        <f t="shared" si="105"/>
        <v>0</v>
      </c>
      <c r="L197" s="74">
        <f t="shared" si="105"/>
        <v>0</v>
      </c>
      <c r="M197" s="74">
        <f t="shared" si="105"/>
        <v>0</v>
      </c>
      <c r="N197" s="74">
        <f t="shared" si="105"/>
        <v>0</v>
      </c>
      <c r="O197" s="74">
        <f t="shared" si="105"/>
        <v>0</v>
      </c>
    </row>
    <row r="198" spans="1:15" ht="63">
      <c r="A198" s="39" t="s">
        <v>51</v>
      </c>
      <c r="B198" s="54" t="s">
        <v>240</v>
      </c>
      <c r="C198" s="48" t="s">
        <v>395</v>
      </c>
      <c r="D198" s="42" t="s">
        <v>192</v>
      </c>
      <c r="E198" s="40" t="s">
        <v>735</v>
      </c>
      <c r="F198" s="97"/>
      <c r="G198" s="74">
        <f>G199</f>
        <v>52632</v>
      </c>
      <c r="H198" s="74">
        <f t="shared" si="105"/>
        <v>50000</v>
      </c>
      <c r="I198" s="74">
        <f t="shared" si="105"/>
        <v>2632</v>
      </c>
      <c r="J198" s="74">
        <f t="shared" si="105"/>
        <v>0</v>
      </c>
      <c r="K198" s="74">
        <f t="shared" si="105"/>
        <v>0</v>
      </c>
      <c r="L198" s="74">
        <f t="shared" si="105"/>
        <v>0</v>
      </c>
      <c r="M198" s="74">
        <f t="shared" si="105"/>
        <v>0</v>
      </c>
      <c r="N198" s="74">
        <f t="shared" si="105"/>
        <v>0</v>
      </c>
      <c r="O198" s="74">
        <f t="shared" si="105"/>
        <v>0</v>
      </c>
    </row>
    <row r="199" spans="1:15" ht="63">
      <c r="A199" s="39" t="s">
        <v>51</v>
      </c>
      <c r="B199" s="54" t="s">
        <v>240</v>
      </c>
      <c r="C199" s="48" t="s">
        <v>395</v>
      </c>
      <c r="D199" s="42" t="s">
        <v>192</v>
      </c>
      <c r="E199" s="40" t="s">
        <v>52</v>
      </c>
      <c r="F199" s="97"/>
      <c r="G199" s="74">
        <f aca="true" t="shared" si="106" ref="G199:O199">SUM(G200:G201)</f>
        <v>52632</v>
      </c>
      <c r="H199" s="74">
        <f t="shared" si="106"/>
        <v>50000</v>
      </c>
      <c r="I199" s="74">
        <f t="shared" si="106"/>
        <v>2632</v>
      </c>
      <c r="J199" s="74">
        <f t="shared" si="106"/>
        <v>0</v>
      </c>
      <c r="K199" s="74">
        <f t="shared" si="106"/>
        <v>0</v>
      </c>
      <c r="L199" s="74">
        <f t="shared" si="106"/>
        <v>0</v>
      </c>
      <c r="M199" s="74">
        <f t="shared" si="106"/>
        <v>0</v>
      </c>
      <c r="N199" s="74">
        <f t="shared" si="106"/>
        <v>0</v>
      </c>
      <c r="O199" s="74">
        <f t="shared" si="106"/>
        <v>0</v>
      </c>
    </row>
    <row r="200" spans="1:15" ht="94.5">
      <c r="A200" s="39" t="s">
        <v>188</v>
      </c>
      <c r="B200" s="54" t="s">
        <v>240</v>
      </c>
      <c r="C200" s="48" t="s">
        <v>395</v>
      </c>
      <c r="D200" s="42" t="s">
        <v>192</v>
      </c>
      <c r="E200" s="42" t="s">
        <v>53</v>
      </c>
      <c r="F200" s="97" t="s">
        <v>169</v>
      </c>
      <c r="G200" s="74">
        <f>SUM(H200:I200)</f>
        <v>2632</v>
      </c>
      <c r="H200" s="74"/>
      <c r="I200" s="74">
        <v>2632</v>
      </c>
      <c r="J200" s="74">
        <f>SUM(K200:L200)</f>
        <v>0</v>
      </c>
      <c r="K200" s="74"/>
      <c r="L200" s="74"/>
      <c r="M200" s="74">
        <f>SUM(N200:O200)</f>
        <v>0</v>
      </c>
      <c r="N200" s="74"/>
      <c r="O200" s="74"/>
    </row>
    <row r="201" spans="1:15" ht="110.25">
      <c r="A201" s="39" t="s">
        <v>335</v>
      </c>
      <c r="B201" s="54" t="s">
        <v>240</v>
      </c>
      <c r="C201" s="48" t="s">
        <v>395</v>
      </c>
      <c r="D201" s="42" t="s">
        <v>192</v>
      </c>
      <c r="E201" s="42" t="s">
        <v>54</v>
      </c>
      <c r="F201" s="97" t="s">
        <v>169</v>
      </c>
      <c r="G201" s="74">
        <f>SUM(H201:I201)</f>
        <v>50000</v>
      </c>
      <c r="H201" s="74">
        <v>50000</v>
      </c>
      <c r="I201" s="74"/>
      <c r="J201" s="74">
        <f>SUM(K201:L201)</f>
        <v>0</v>
      </c>
      <c r="K201" s="74"/>
      <c r="L201" s="74"/>
      <c r="M201" s="74">
        <f>SUM(N201:O201)</f>
        <v>0</v>
      </c>
      <c r="N201" s="74"/>
      <c r="O201" s="74"/>
    </row>
    <row r="202" spans="1:15" ht="15.75">
      <c r="A202" s="197" t="s">
        <v>605</v>
      </c>
      <c r="B202" s="70" t="s">
        <v>240</v>
      </c>
      <c r="C202" s="83" t="s">
        <v>395</v>
      </c>
      <c r="D202" s="57" t="s">
        <v>199</v>
      </c>
      <c r="E202" s="57"/>
      <c r="F202" s="72"/>
      <c r="G202" s="73">
        <f>G203</f>
        <v>59426.6</v>
      </c>
      <c r="H202" s="73">
        <f aca="true" t="shared" si="107" ref="H202:O203">H203</f>
        <v>56455.2</v>
      </c>
      <c r="I202" s="73">
        <f t="shared" si="107"/>
        <v>2971.3999999999996</v>
      </c>
      <c r="J202" s="73">
        <f>J203</f>
        <v>0</v>
      </c>
      <c r="K202" s="73">
        <f t="shared" si="107"/>
        <v>0</v>
      </c>
      <c r="L202" s="73">
        <f t="shared" si="107"/>
        <v>0</v>
      </c>
      <c r="M202" s="73">
        <f>M203</f>
        <v>0</v>
      </c>
      <c r="N202" s="73">
        <f t="shared" si="107"/>
        <v>0</v>
      </c>
      <c r="O202" s="73">
        <f t="shared" si="107"/>
        <v>0</v>
      </c>
    </row>
    <row r="203" spans="1:15" ht="63">
      <c r="A203" s="39" t="s">
        <v>843</v>
      </c>
      <c r="B203" s="54" t="s">
        <v>240</v>
      </c>
      <c r="C203" s="48" t="s">
        <v>395</v>
      </c>
      <c r="D203" s="42" t="s">
        <v>199</v>
      </c>
      <c r="E203" s="40" t="s">
        <v>419</v>
      </c>
      <c r="F203" s="97"/>
      <c r="G203" s="74">
        <f>G204</f>
        <v>59426.6</v>
      </c>
      <c r="H203" s="74">
        <f t="shared" si="107"/>
        <v>56455.2</v>
      </c>
      <c r="I203" s="74">
        <f t="shared" si="107"/>
        <v>2971.3999999999996</v>
      </c>
      <c r="J203" s="74">
        <f t="shared" si="107"/>
        <v>0</v>
      </c>
      <c r="K203" s="74">
        <f t="shared" si="107"/>
        <v>0</v>
      </c>
      <c r="L203" s="74">
        <f t="shared" si="107"/>
        <v>0</v>
      </c>
      <c r="M203" s="74">
        <f t="shared" si="107"/>
        <v>0</v>
      </c>
      <c r="N203" s="74">
        <f t="shared" si="107"/>
        <v>0</v>
      </c>
      <c r="O203" s="74">
        <f t="shared" si="107"/>
        <v>0</v>
      </c>
    </row>
    <row r="204" spans="1:15" ht="94.5">
      <c r="A204" s="39" t="s">
        <v>844</v>
      </c>
      <c r="B204" s="54" t="s">
        <v>240</v>
      </c>
      <c r="C204" s="48" t="s">
        <v>395</v>
      </c>
      <c r="D204" s="42" t="s">
        <v>199</v>
      </c>
      <c r="E204" s="40" t="s">
        <v>420</v>
      </c>
      <c r="F204" s="97"/>
      <c r="G204" s="74">
        <f>SUM(G205,G208)</f>
        <v>59426.6</v>
      </c>
      <c r="H204" s="74">
        <f aca="true" t="shared" si="108" ref="H204:O204">SUM(H205,H208)</f>
        <v>56455.2</v>
      </c>
      <c r="I204" s="74">
        <f t="shared" si="108"/>
        <v>2971.3999999999996</v>
      </c>
      <c r="J204" s="74">
        <f t="shared" si="108"/>
        <v>0</v>
      </c>
      <c r="K204" s="74">
        <f t="shared" si="108"/>
        <v>0</v>
      </c>
      <c r="L204" s="74">
        <f t="shared" si="108"/>
        <v>0</v>
      </c>
      <c r="M204" s="74">
        <f t="shared" si="108"/>
        <v>0</v>
      </c>
      <c r="N204" s="74">
        <f t="shared" si="108"/>
        <v>0</v>
      </c>
      <c r="O204" s="74">
        <f t="shared" si="108"/>
        <v>0</v>
      </c>
    </row>
    <row r="205" spans="1:15" ht="63">
      <c r="A205" s="39" t="s">
        <v>421</v>
      </c>
      <c r="B205" s="54" t="s">
        <v>240</v>
      </c>
      <c r="C205" s="48" t="s">
        <v>395</v>
      </c>
      <c r="D205" s="42" t="s">
        <v>199</v>
      </c>
      <c r="E205" s="40" t="s">
        <v>422</v>
      </c>
      <c r="F205" s="97"/>
      <c r="G205" s="74">
        <f>SUM(G206:G207)</f>
        <v>15443.400000000001</v>
      </c>
      <c r="H205" s="74">
        <f aca="true" t="shared" si="109" ref="H205:O205">SUM(H206:H207)</f>
        <v>14671.2</v>
      </c>
      <c r="I205" s="74">
        <f t="shared" si="109"/>
        <v>772.2</v>
      </c>
      <c r="J205" s="74">
        <f t="shared" si="109"/>
        <v>0</v>
      </c>
      <c r="K205" s="74">
        <f t="shared" si="109"/>
        <v>0</v>
      </c>
      <c r="L205" s="74">
        <f t="shared" si="109"/>
        <v>0</v>
      </c>
      <c r="M205" s="74">
        <f t="shared" si="109"/>
        <v>0</v>
      </c>
      <c r="N205" s="74">
        <f t="shared" si="109"/>
        <v>0</v>
      </c>
      <c r="O205" s="74">
        <f t="shared" si="109"/>
        <v>0</v>
      </c>
    </row>
    <row r="206" spans="1:15" ht="94.5">
      <c r="A206" s="39" t="s">
        <v>188</v>
      </c>
      <c r="B206" s="54" t="s">
        <v>240</v>
      </c>
      <c r="C206" s="48" t="s">
        <v>395</v>
      </c>
      <c r="D206" s="42" t="s">
        <v>199</v>
      </c>
      <c r="E206" s="42" t="s">
        <v>24</v>
      </c>
      <c r="F206" s="97" t="s">
        <v>169</v>
      </c>
      <c r="G206" s="74">
        <f>SUM(H206:I206)</f>
        <v>772.2</v>
      </c>
      <c r="H206" s="74"/>
      <c r="I206" s="74">
        <v>772.2</v>
      </c>
      <c r="J206" s="74">
        <f>SUM(K206:L206)</f>
        <v>0</v>
      </c>
      <c r="K206" s="74"/>
      <c r="L206" s="74"/>
      <c r="M206" s="74">
        <f>SUM(N206:O206)</f>
        <v>0</v>
      </c>
      <c r="N206" s="74"/>
      <c r="O206" s="74"/>
    </row>
    <row r="207" spans="1:15" ht="110.25">
      <c r="A207" s="39" t="s">
        <v>335</v>
      </c>
      <c r="B207" s="54" t="s">
        <v>240</v>
      </c>
      <c r="C207" s="48" t="s">
        <v>395</v>
      </c>
      <c r="D207" s="42" t="s">
        <v>199</v>
      </c>
      <c r="E207" s="42" t="s">
        <v>332</v>
      </c>
      <c r="F207" s="97" t="s">
        <v>169</v>
      </c>
      <c r="G207" s="74">
        <f>SUM(H207:I207)</f>
        <v>14671.2</v>
      </c>
      <c r="H207" s="74">
        <v>14671.2</v>
      </c>
      <c r="I207" s="74"/>
      <c r="J207" s="74">
        <f>SUM(K207:L207)</f>
        <v>0</v>
      </c>
      <c r="K207" s="74"/>
      <c r="L207" s="74"/>
      <c r="M207" s="74">
        <f>SUM(N207:O207)</f>
        <v>0</v>
      </c>
      <c r="N207" s="74"/>
      <c r="O207" s="74"/>
    </row>
    <row r="208" spans="1:15" ht="78.75">
      <c r="A208" s="39" t="s">
        <v>256</v>
      </c>
      <c r="B208" s="54" t="s">
        <v>240</v>
      </c>
      <c r="C208" s="48" t="s">
        <v>395</v>
      </c>
      <c r="D208" s="42" t="s">
        <v>199</v>
      </c>
      <c r="E208" s="40" t="s">
        <v>257</v>
      </c>
      <c r="F208" s="97"/>
      <c r="G208" s="74">
        <f>G209</f>
        <v>43983.2</v>
      </c>
      <c r="H208" s="74">
        <f aca="true" t="shared" si="110" ref="H208:O208">H209</f>
        <v>41784</v>
      </c>
      <c r="I208" s="74">
        <f>I209</f>
        <v>2199.2</v>
      </c>
      <c r="J208" s="74">
        <f t="shared" si="110"/>
        <v>0</v>
      </c>
      <c r="K208" s="74">
        <f t="shared" si="110"/>
        <v>0</v>
      </c>
      <c r="L208" s="74">
        <f t="shared" si="110"/>
        <v>0</v>
      </c>
      <c r="M208" s="74">
        <f t="shared" si="110"/>
        <v>0</v>
      </c>
      <c r="N208" s="74">
        <f t="shared" si="110"/>
        <v>0</v>
      </c>
      <c r="O208" s="74">
        <f t="shared" si="110"/>
        <v>0</v>
      </c>
    </row>
    <row r="209" spans="1:15" ht="135">
      <c r="A209" s="184" t="s">
        <v>258</v>
      </c>
      <c r="B209" s="54" t="s">
        <v>240</v>
      </c>
      <c r="C209" s="42" t="s">
        <v>395</v>
      </c>
      <c r="D209" s="42" t="s">
        <v>199</v>
      </c>
      <c r="E209" s="185" t="s">
        <v>259</v>
      </c>
      <c r="F209" s="97" t="s">
        <v>169</v>
      </c>
      <c r="G209" s="74">
        <f>H209+I209</f>
        <v>43983.2</v>
      </c>
      <c r="H209" s="74">
        <v>41784</v>
      </c>
      <c r="I209" s="74">
        <v>2199.2</v>
      </c>
      <c r="J209" s="74">
        <f>K209+L209</f>
        <v>0</v>
      </c>
      <c r="K209" s="74"/>
      <c r="L209" s="74"/>
      <c r="M209" s="74">
        <f>N209+O209</f>
        <v>0</v>
      </c>
      <c r="N209" s="74"/>
      <c r="O209" s="74"/>
    </row>
    <row r="210" spans="1:15" s="59" customFormat="1" ht="15.75">
      <c r="A210" s="106" t="s">
        <v>609</v>
      </c>
      <c r="B210" s="70" t="s">
        <v>240</v>
      </c>
      <c r="C210" s="57" t="s">
        <v>548</v>
      </c>
      <c r="D210" s="57"/>
      <c r="E210" s="77"/>
      <c r="F210" s="57"/>
      <c r="G210" s="58">
        <f>SUM(G211,)</f>
        <v>40000</v>
      </c>
      <c r="H210" s="58">
        <f aca="true" t="shared" si="111" ref="H210:O210">SUM(H211,)</f>
        <v>38000</v>
      </c>
      <c r="I210" s="58">
        <f t="shared" si="111"/>
        <v>2000</v>
      </c>
      <c r="J210" s="58">
        <f t="shared" si="111"/>
        <v>0</v>
      </c>
      <c r="K210" s="58">
        <f t="shared" si="111"/>
        <v>0</v>
      </c>
      <c r="L210" s="58">
        <f t="shared" si="111"/>
        <v>0</v>
      </c>
      <c r="M210" s="58">
        <f t="shared" si="111"/>
        <v>0</v>
      </c>
      <c r="N210" s="58">
        <f t="shared" si="111"/>
        <v>0</v>
      </c>
      <c r="O210" s="58">
        <f t="shared" si="111"/>
        <v>0</v>
      </c>
    </row>
    <row r="211" spans="1:15" s="59" customFormat="1" ht="15.75">
      <c r="A211" s="197" t="s">
        <v>610</v>
      </c>
      <c r="B211" s="70" t="s">
        <v>240</v>
      </c>
      <c r="C211" s="57" t="s">
        <v>548</v>
      </c>
      <c r="D211" s="57" t="s">
        <v>192</v>
      </c>
      <c r="E211" s="83"/>
      <c r="F211" s="57"/>
      <c r="G211" s="58">
        <f>G212</f>
        <v>40000</v>
      </c>
      <c r="H211" s="58">
        <f aca="true" t="shared" si="112" ref="H211:O212">H212</f>
        <v>38000</v>
      </c>
      <c r="I211" s="58">
        <f t="shared" si="112"/>
        <v>2000</v>
      </c>
      <c r="J211" s="58">
        <f t="shared" si="112"/>
        <v>0</v>
      </c>
      <c r="K211" s="58">
        <f t="shared" si="112"/>
        <v>0</v>
      </c>
      <c r="L211" s="58">
        <f t="shared" si="112"/>
        <v>0</v>
      </c>
      <c r="M211" s="58">
        <f t="shared" si="112"/>
        <v>0</v>
      </c>
      <c r="N211" s="58">
        <f t="shared" si="112"/>
        <v>0</v>
      </c>
      <c r="O211" s="58">
        <f t="shared" si="112"/>
        <v>0</v>
      </c>
    </row>
    <row r="212" spans="1:15" ht="78.75">
      <c r="A212" s="60" t="s">
        <v>234</v>
      </c>
      <c r="B212" s="54" t="s">
        <v>240</v>
      </c>
      <c r="C212" s="42" t="s">
        <v>548</v>
      </c>
      <c r="D212" s="42" t="s">
        <v>192</v>
      </c>
      <c r="E212" s="40" t="s">
        <v>336</v>
      </c>
      <c r="F212" s="42"/>
      <c r="G212" s="41">
        <f>G213</f>
        <v>40000</v>
      </c>
      <c r="H212" s="41">
        <f t="shared" si="112"/>
        <v>38000</v>
      </c>
      <c r="I212" s="41">
        <f t="shared" si="112"/>
        <v>2000</v>
      </c>
      <c r="J212" s="41">
        <f t="shared" si="112"/>
        <v>0</v>
      </c>
      <c r="K212" s="41">
        <f t="shared" si="112"/>
        <v>0</v>
      </c>
      <c r="L212" s="41">
        <f t="shared" si="112"/>
        <v>0</v>
      </c>
      <c r="M212" s="41">
        <f t="shared" si="112"/>
        <v>0</v>
      </c>
      <c r="N212" s="41">
        <f t="shared" si="112"/>
        <v>0</v>
      </c>
      <c r="O212" s="41">
        <f t="shared" si="112"/>
        <v>0</v>
      </c>
    </row>
    <row r="213" spans="1:15" ht="126">
      <c r="A213" s="60" t="s">
        <v>235</v>
      </c>
      <c r="B213" s="54" t="s">
        <v>240</v>
      </c>
      <c r="C213" s="42" t="s">
        <v>548</v>
      </c>
      <c r="D213" s="42" t="s">
        <v>192</v>
      </c>
      <c r="E213" s="40" t="s">
        <v>429</v>
      </c>
      <c r="F213" s="42"/>
      <c r="G213" s="41">
        <f>SUM(G214,)</f>
        <v>40000</v>
      </c>
      <c r="H213" s="41">
        <f aca="true" t="shared" si="113" ref="H213:O213">SUM(H214,)</f>
        <v>38000</v>
      </c>
      <c r="I213" s="41">
        <f t="shared" si="113"/>
        <v>2000</v>
      </c>
      <c r="J213" s="41">
        <f t="shared" si="113"/>
        <v>0</v>
      </c>
      <c r="K213" s="41">
        <f t="shared" si="113"/>
        <v>0</v>
      </c>
      <c r="L213" s="41">
        <f t="shared" si="113"/>
        <v>0</v>
      </c>
      <c r="M213" s="41">
        <f t="shared" si="113"/>
        <v>0</v>
      </c>
      <c r="N213" s="41">
        <f t="shared" si="113"/>
        <v>0</v>
      </c>
      <c r="O213" s="41">
        <f t="shared" si="113"/>
        <v>0</v>
      </c>
    </row>
    <row r="214" spans="1:15" ht="47.25">
      <c r="A214" s="60" t="s">
        <v>186</v>
      </c>
      <c r="B214" s="54" t="s">
        <v>240</v>
      </c>
      <c r="C214" s="42" t="s">
        <v>548</v>
      </c>
      <c r="D214" s="42" t="s">
        <v>192</v>
      </c>
      <c r="E214" s="40" t="s">
        <v>430</v>
      </c>
      <c r="F214" s="42"/>
      <c r="G214" s="41">
        <f>SUM(G215:G216)</f>
        <v>40000</v>
      </c>
      <c r="H214" s="41">
        <f aca="true" t="shared" si="114" ref="H214:O214">SUM(H215:H216)</f>
        <v>38000</v>
      </c>
      <c r="I214" s="41">
        <f t="shared" si="114"/>
        <v>2000</v>
      </c>
      <c r="J214" s="41">
        <f t="shared" si="114"/>
        <v>0</v>
      </c>
      <c r="K214" s="41">
        <f t="shared" si="114"/>
        <v>0</v>
      </c>
      <c r="L214" s="41">
        <f t="shared" si="114"/>
        <v>0</v>
      </c>
      <c r="M214" s="41">
        <f t="shared" si="114"/>
        <v>0</v>
      </c>
      <c r="N214" s="41">
        <f t="shared" si="114"/>
        <v>0</v>
      </c>
      <c r="O214" s="41">
        <f t="shared" si="114"/>
        <v>0</v>
      </c>
    </row>
    <row r="215" spans="1:15" ht="94.5">
      <c r="A215" s="60" t="s">
        <v>188</v>
      </c>
      <c r="B215" s="54" t="s">
        <v>240</v>
      </c>
      <c r="C215" s="42" t="s">
        <v>548</v>
      </c>
      <c r="D215" s="42" t="s">
        <v>192</v>
      </c>
      <c r="E215" s="48" t="s">
        <v>55</v>
      </c>
      <c r="F215" s="42" t="s">
        <v>169</v>
      </c>
      <c r="G215" s="41">
        <f>SUM(H215:I215)</f>
        <v>2000</v>
      </c>
      <c r="H215" s="41"/>
      <c r="I215" s="41">
        <v>2000</v>
      </c>
      <c r="J215" s="41">
        <f>SUM(K215:L215)</f>
        <v>0</v>
      </c>
      <c r="K215" s="41"/>
      <c r="L215" s="41"/>
      <c r="M215" s="41">
        <f>SUM(N215:O215)</f>
        <v>0</v>
      </c>
      <c r="N215" s="41"/>
      <c r="O215" s="41"/>
    </row>
    <row r="216" spans="1:15" ht="141.75">
      <c r="A216" s="60" t="s">
        <v>662</v>
      </c>
      <c r="B216" s="54" t="s">
        <v>240</v>
      </c>
      <c r="C216" s="42" t="s">
        <v>548</v>
      </c>
      <c r="D216" s="42" t="s">
        <v>192</v>
      </c>
      <c r="E216" s="48" t="s">
        <v>663</v>
      </c>
      <c r="F216" s="42" t="s">
        <v>169</v>
      </c>
      <c r="G216" s="41">
        <f>SUM(H216:I216)</f>
        <v>38000</v>
      </c>
      <c r="H216" s="41">
        <v>38000</v>
      </c>
      <c r="I216" s="41"/>
      <c r="J216" s="41">
        <f>SUM(K216:L216)</f>
        <v>0</v>
      </c>
      <c r="K216" s="41"/>
      <c r="L216" s="41"/>
      <c r="M216" s="41">
        <f>SUM(N216:O216)</f>
        <v>0</v>
      </c>
      <c r="N216" s="41"/>
      <c r="O216" s="41"/>
    </row>
    <row r="217" spans="1:15" ht="15.75">
      <c r="A217" s="197" t="s">
        <v>816</v>
      </c>
      <c r="B217" s="70" t="s">
        <v>240</v>
      </c>
      <c r="C217" s="57">
        <v>10</v>
      </c>
      <c r="D217" s="42"/>
      <c r="E217" s="48"/>
      <c r="F217" s="42"/>
      <c r="G217" s="58">
        <f>SUM(G218,G223)</f>
        <v>3501.8</v>
      </c>
      <c r="H217" s="58">
        <f aca="true" t="shared" si="115" ref="H217:O217">SUM(H218,H223)</f>
        <v>3382.8</v>
      </c>
      <c r="I217" s="58">
        <f t="shared" si="115"/>
        <v>119</v>
      </c>
      <c r="J217" s="58">
        <f t="shared" si="115"/>
        <v>3316.4</v>
      </c>
      <c r="K217" s="58">
        <f t="shared" si="115"/>
        <v>2841.4</v>
      </c>
      <c r="L217" s="58">
        <f t="shared" si="115"/>
        <v>475</v>
      </c>
      <c r="M217" s="58">
        <f t="shared" si="115"/>
        <v>2837.1</v>
      </c>
      <c r="N217" s="58">
        <f t="shared" si="115"/>
        <v>2837.1</v>
      </c>
      <c r="O217" s="58">
        <f t="shared" si="115"/>
        <v>0</v>
      </c>
    </row>
    <row r="218" spans="1:15" ht="31.5">
      <c r="A218" s="197" t="s">
        <v>817</v>
      </c>
      <c r="B218" s="70" t="s">
        <v>240</v>
      </c>
      <c r="C218" s="57">
        <v>10</v>
      </c>
      <c r="D218" s="83" t="s">
        <v>546</v>
      </c>
      <c r="E218" s="97"/>
      <c r="F218" s="42"/>
      <c r="G218" s="58">
        <f>G219</f>
        <v>857.8</v>
      </c>
      <c r="H218" s="58">
        <f aca="true" t="shared" si="116" ref="H218:O218">H219</f>
        <v>857.8</v>
      </c>
      <c r="I218" s="58">
        <f t="shared" si="116"/>
        <v>0</v>
      </c>
      <c r="J218" s="58">
        <f t="shared" si="116"/>
        <v>833.6</v>
      </c>
      <c r="K218" s="58">
        <f t="shared" si="116"/>
        <v>833.6</v>
      </c>
      <c r="L218" s="58">
        <f t="shared" si="116"/>
        <v>0</v>
      </c>
      <c r="M218" s="58">
        <f t="shared" si="116"/>
        <v>808.4</v>
      </c>
      <c r="N218" s="58">
        <f t="shared" si="116"/>
        <v>808.4</v>
      </c>
      <c r="O218" s="58">
        <f t="shared" si="116"/>
        <v>0</v>
      </c>
    </row>
    <row r="219" spans="1:15" ht="110.25">
      <c r="A219" s="60" t="s">
        <v>839</v>
      </c>
      <c r="B219" s="54" t="s">
        <v>240</v>
      </c>
      <c r="C219" s="42">
        <v>10</v>
      </c>
      <c r="D219" s="48" t="s">
        <v>546</v>
      </c>
      <c r="E219" s="61" t="s">
        <v>396</v>
      </c>
      <c r="F219" s="42"/>
      <c r="G219" s="41">
        <f>G220</f>
        <v>857.8</v>
      </c>
      <c r="H219" s="41">
        <f aca="true" t="shared" si="117" ref="H219:O221">H220</f>
        <v>857.8</v>
      </c>
      <c r="I219" s="41">
        <f t="shared" si="117"/>
        <v>0</v>
      </c>
      <c r="J219" s="41">
        <f t="shared" si="117"/>
        <v>833.6</v>
      </c>
      <c r="K219" s="41">
        <f t="shared" si="117"/>
        <v>833.6</v>
      </c>
      <c r="L219" s="41">
        <f t="shared" si="117"/>
        <v>0</v>
      </c>
      <c r="M219" s="41">
        <f t="shared" si="117"/>
        <v>808.4</v>
      </c>
      <c r="N219" s="41">
        <f t="shared" si="117"/>
        <v>808.4</v>
      </c>
      <c r="O219" s="41">
        <f t="shared" si="117"/>
        <v>0</v>
      </c>
    </row>
    <row r="220" spans="1:15" ht="157.5">
      <c r="A220" s="60" t="s">
        <v>119</v>
      </c>
      <c r="B220" s="42" t="s">
        <v>240</v>
      </c>
      <c r="C220" s="42">
        <v>10</v>
      </c>
      <c r="D220" s="48" t="s">
        <v>546</v>
      </c>
      <c r="E220" s="61" t="s">
        <v>397</v>
      </c>
      <c r="F220" s="42"/>
      <c r="G220" s="41">
        <f>G221</f>
        <v>857.8</v>
      </c>
      <c r="H220" s="41">
        <f t="shared" si="117"/>
        <v>857.8</v>
      </c>
      <c r="I220" s="41">
        <f t="shared" si="117"/>
        <v>0</v>
      </c>
      <c r="J220" s="41">
        <f t="shared" si="117"/>
        <v>833.6</v>
      </c>
      <c r="K220" s="41">
        <f t="shared" si="117"/>
        <v>833.6</v>
      </c>
      <c r="L220" s="41">
        <f t="shared" si="117"/>
        <v>0</v>
      </c>
      <c r="M220" s="41">
        <f t="shared" si="117"/>
        <v>808.4</v>
      </c>
      <c r="N220" s="41">
        <f t="shared" si="117"/>
        <v>808.4</v>
      </c>
      <c r="O220" s="41">
        <f t="shared" si="117"/>
        <v>0</v>
      </c>
    </row>
    <row r="221" spans="1:15" ht="126">
      <c r="A221" s="44" t="s">
        <v>303</v>
      </c>
      <c r="B221" s="42" t="s">
        <v>240</v>
      </c>
      <c r="C221" s="42">
        <v>10</v>
      </c>
      <c r="D221" s="48" t="s">
        <v>546</v>
      </c>
      <c r="E221" s="61" t="s">
        <v>302</v>
      </c>
      <c r="F221" s="42"/>
      <c r="G221" s="41">
        <f>G222</f>
        <v>857.8</v>
      </c>
      <c r="H221" s="41">
        <f t="shared" si="117"/>
        <v>857.8</v>
      </c>
      <c r="I221" s="41">
        <f t="shared" si="117"/>
        <v>0</v>
      </c>
      <c r="J221" s="41">
        <f t="shared" si="117"/>
        <v>833.6</v>
      </c>
      <c r="K221" s="41">
        <f t="shared" si="117"/>
        <v>833.6</v>
      </c>
      <c r="L221" s="41">
        <f t="shared" si="117"/>
        <v>0</v>
      </c>
      <c r="M221" s="41">
        <f t="shared" si="117"/>
        <v>808.4</v>
      </c>
      <c r="N221" s="41">
        <f t="shared" si="117"/>
        <v>808.4</v>
      </c>
      <c r="O221" s="41">
        <f t="shared" si="117"/>
        <v>0</v>
      </c>
    </row>
    <row r="222" spans="1:15" ht="220.5">
      <c r="A222" s="44" t="s">
        <v>304</v>
      </c>
      <c r="B222" s="42" t="s">
        <v>240</v>
      </c>
      <c r="C222" s="42">
        <v>10</v>
      </c>
      <c r="D222" s="48" t="s">
        <v>546</v>
      </c>
      <c r="E222" s="47" t="s">
        <v>301</v>
      </c>
      <c r="F222" s="42" t="s">
        <v>818</v>
      </c>
      <c r="G222" s="41">
        <f>SUM(H222:I222)</f>
        <v>857.8</v>
      </c>
      <c r="H222" s="49">
        <v>857.8</v>
      </c>
      <c r="I222" s="49"/>
      <c r="J222" s="41">
        <f>SUM(K222:L222)</f>
        <v>833.6</v>
      </c>
      <c r="K222" s="49">
        <v>833.6</v>
      </c>
      <c r="L222" s="49"/>
      <c r="M222" s="41">
        <f>SUM(N222:O222)</f>
        <v>808.4</v>
      </c>
      <c r="N222" s="49">
        <v>808.4</v>
      </c>
      <c r="O222" s="49"/>
    </row>
    <row r="223" spans="1:15" ht="15.75">
      <c r="A223" s="197" t="s">
        <v>819</v>
      </c>
      <c r="B223" s="70" t="s">
        <v>240</v>
      </c>
      <c r="C223" s="57">
        <v>10</v>
      </c>
      <c r="D223" s="83" t="s">
        <v>193</v>
      </c>
      <c r="E223" s="97"/>
      <c r="F223" s="97"/>
      <c r="G223" s="73">
        <f>SUM(G224,G228)</f>
        <v>2644</v>
      </c>
      <c r="H223" s="73">
        <f aca="true" t="shared" si="118" ref="H223:O223">SUM(H224,H228)</f>
        <v>2525</v>
      </c>
      <c r="I223" s="73">
        <f t="shared" si="118"/>
        <v>119</v>
      </c>
      <c r="J223" s="73">
        <f t="shared" si="118"/>
        <v>2482.8</v>
      </c>
      <c r="K223" s="73">
        <f t="shared" si="118"/>
        <v>2007.8</v>
      </c>
      <c r="L223" s="73">
        <f t="shared" si="118"/>
        <v>475</v>
      </c>
      <c r="M223" s="73">
        <f t="shared" si="118"/>
        <v>2028.7</v>
      </c>
      <c r="N223" s="73">
        <f t="shared" si="118"/>
        <v>2028.7</v>
      </c>
      <c r="O223" s="73">
        <f t="shared" si="118"/>
        <v>0</v>
      </c>
    </row>
    <row r="224" spans="1:15" ht="78.75">
      <c r="A224" s="60" t="s">
        <v>63</v>
      </c>
      <c r="B224" s="54" t="s">
        <v>240</v>
      </c>
      <c r="C224" s="42">
        <v>10</v>
      </c>
      <c r="D224" s="48" t="s">
        <v>193</v>
      </c>
      <c r="E224" s="182" t="s">
        <v>159</v>
      </c>
      <c r="F224" s="97"/>
      <c r="G224" s="74">
        <f>G225</f>
        <v>279.5</v>
      </c>
      <c r="H224" s="74">
        <f aca="true" t="shared" si="119" ref="H224:O226">H225</f>
        <v>279.5</v>
      </c>
      <c r="I224" s="74">
        <f t="shared" si="119"/>
        <v>0</v>
      </c>
      <c r="J224" s="74">
        <f t="shared" si="119"/>
        <v>0</v>
      </c>
      <c r="K224" s="74">
        <f t="shared" si="119"/>
        <v>0</v>
      </c>
      <c r="L224" s="74">
        <f t="shared" si="119"/>
        <v>0</v>
      </c>
      <c r="M224" s="74">
        <f t="shared" si="119"/>
        <v>0</v>
      </c>
      <c r="N224" s="74">
        <f t="shared" si="119"/>
        <v>0</v>
      </c>
      <c r="O224" s="74">
        <f t="shared" si="119"/>
        <v>0</v>
      </c>
    </row>
    <row r="225" spans="1:15" ht="110.25">
      <c r="A225" s="60" t="s">
        <v>100</v>
      </c>
      <c r="B225" s="42" t="s">
        <v>240</v>
      </c>
      <c r="C225" s="42" t="s">
        <v>820</v>
      </c>
      <c r="D225" s="48" t="s">
        <v>193</v>
      </c>
      <c r="E225" s="61" t="s">
        <v>800</v>
      </c>
      <c r="F225" s="97"/>
      <c r="G225" s="74">
        <f>G226</f>
        <v>279.5</v>
      </c>
      <c r="H225" s="74">
        <f t="shared" si="119"/>
        <v>279.5</v>
      </c>
      <c r="I225" s="74">
        <f t="shared" si="119"/>
        <v>0</v>
      </c>
      <c r="J225" s="74">
        <f t="shared" si="119"/>
        <v>0</v>
      </c>
      <c r="K225" s="74">
        <f t="shared" si="119"/>
        <v>0</v>
      </c>
      <c r="L225" s="74">
        <f t="shared" si="119"/>
        <v>0</v>
      </c>
      <c r="M225" s="74">
        <f t="shared" si="119"/>
        <v>0</v>
      </c>
      <c r="N225" s="74">
        <f t="shared" si="119"/>
        <v>0</v>
      </c>
      <c r="O225" s="74">
        <f t="shared" si="119"/>
        <v>0</v>
      </c>
    </row>
    <row r="226" spans="1:15" ht="94.5">
      <c r="A226" s="60" t="s">
        <v>316</v>
      </c>
      <c r="B226" s="42" t="s">
        <v>240</v>
      </c>
      <c r="C226" s="42" t="s">
        <v>820</v>
      </c>
      <c r="D226" s="48" t="s">
        <v>193</v>
      </c>
      <c r="E226" s="61" t="s">
        <v>315</v>
      </c>
      <c r="F226" s="97"/>
      <c r="G226" s="74">
        <f>G227</f>
        <v>279.5</v>
      </c>
      <c r="H226" s="74">
        <f t="shared" si="119"/>
        <v>279.5</v>
      </c>
      <c r="I226" s="74">
        <f t="shared" si="119"/>
        <v>0</v>
      </c>
      <c r="J226" s="74">
        <f t="shared" si="119"/>
        <v>0</v>
      </c>
      <c r="K226" s="74">
        <f t="shared" si="119"/>
        <v>0</v>
      </c>
      <c r="L226" s="74">
        <f t="shared" si="119"/>
        <v>0</v>
      </c>
      <c r="M226" s="74">
        <f t="shared" si="119"/>
        <v>0</v>
      </c>
      <c r="N226" s="74">
        <f t="shared" si="119"/>
        <v>0</v>
      </c>
      <c r="O226" s="74">
        <f t="shared" si="119"/>
        <v>0</v>
      </c>
    </row>
    <row r="227" spans="1:15" ht="283.5">
      <c r="A227" s="46" t="s">
        <v>260</v>
      </c>
      <c r="B227" s="42" t="s">
        <v>240</v>
      </c>
      <c r="C227" s="42" t="s">
        <v>820</v>
      </c>
      <c r="D227" s="42" t="s">
        <v>193</v>
      </c>
      <c r="E227" s="47" t="s">
        <v>680</v>
      </c>
      <c r="F227" s="42" t="s">
        <v>169</v>
      </c>
      <c r="G227" s="41">
        <f>H227+I227</f>
        <v>279.5</v>
      </c>
      <c r="H227" s="49">
        <v>279.5</v>
      </c>
      <c r="I227" s="49"/>
      <c r="J227" s="41">
        <f>K227+L227</f>
        <v>0</v>
      </c>
      <c r="K227" s="49"/>
      <c r="L227" s="49"/>
      <c r="M227" s="41">
        <f>N227+O227</f>
        <v>0</v>
      </c>
      <c r="N227" s="49"/>
      <c r="O227" s="49"/>
    </row>
    <row r="228" spans="1:15" ht="110.25">
      <c r="A228" s="60" t="s">
        <v>839</v>
      </c>
      <c r="B228" s="131" t="s">
        <v>240</v>
      </c>
      <c r="C228" s="42">
        <v>10</v>
      </c>
      <c r="D228" s="48" t="s">
        <v>193</v>
      </c>
      <c r="E228" s="61" t="s">
        <v>438</v>
      </c>
      <c r="F228" s="97"/>
      <c r="G228" s="74">
        <f aca="true" t="shared" si="120" ref="G228:O229">G229</f>
        <v>2364.5</v>
      </c>
      <c r="H228" s="74">
        <f t="shared" si="120"/>
        <v>2245.5</v>
      </c>
      <c r="I228" s="74">
        <f t="shared" si="120"/>
        <v>119</v>
      </c>
      <c r="J228" s="74">
        <f t="shared" si="120"/>
        <v>2482.8</v>
      </c>
      <c r="K228" s="74">
        <f t="shared" si="120"/>
        <v>2007.8</v>
      </c>
      <c r="L228" s="74">
        <f t="shared" si="120"/>
        <v>475</v>
      </c>
      <c r="M228" s="74">
        <f t="shared" si="120"/>
        <v>2028.7</v>
      </c>
      <c r="N228" s="74">
        <f t="shared" si="120"/>
        <v>2028.7</v>
      </c>
      <c r="O228" s="74">
        <f t="shared" si="120"/>
        <v>0</v>
      </c>
    </row>
    <row r="229" spans="1:15" ht="157.5">
      <c r="A229" s="60" t="s">
        <v>74</v>
      </c>
      <c r="B229" s="131" t="s">
        <v>240</v>
      </c>
      <c r="C229" s="42">
        <v>10</v>
      </c>
      <c r="D229" s="48" t="s">
        <v>193</v>
      </c>
      <c r="E229" s="61" t="s">
        <v>437</v>
      </c>
      <c r="F229" s="97"/>
      <c r="G229" s="74">
        <f>G230</f>
        <v>2364.5</v>
      </c>
      <c r="H229" s="74">
        <f t="shared" si="120"/>
        <v>2245.5</v>
      </c>
      <c r="I229" s="74">
        <f t="shared" si="120"/>
        <v>119</v>
      </c>
      <c r="J229" s="74">
        <f t="shared" si="120"/>
        <v>2482.8</v>
      </c>
      <c r="K229" s="74">
        <f t="shared" si="120"/>
        <v>2007.8</v>
      </c>
      <c r="L229" s="74">
        <f t="shared" si="120"/>
        <v>475</v>
      </c>
      <c r="M229" s="74">
        <f t="shared" si="120"/>
        <v>2028.7</v>
      </c>
      <c r="N229" s="74">
        <f t="shared" si="120"/>
        <v>2028.7</v>
      </c>
      <c r="O229" s="74">
        <f t="shared" si="120"/>
        <v>0</v>
      </c>
    </row>
    <row r="230" spans="1:15" ht="47.25">
      <c r="A230" s="60" t="s">
        <v>737</v>
      </c>
      <c r="B230" s="115">
        <v>855</v>
      </c>
      <c r="C230" s="42">
        <v>10</v>
      </c>
      <c r="D230" s="48" t="s">
        <v>193</v>
      </c>
      <c r="E230" s="85" t="s">
        <v>439</v>
      </c>
      <c r="F230" s="42"/>
      <c r="G230" s="41">
        <f>SUM(G231:G232)</f>
        <v>2364.5</v>
      </c>
      <c r="H230" s="41">
        <f aca="true" t="shared" si="121" ref="H230:O230">SUM(H231:H232)</f>
        <v>2245.5</v>
      </c>
      <c r="I230" s="41">
        <f t="shared" si="121"/>
        <v>119</v>
      </c>
      <c r="J230" s="41">
        <f t="shared" si="121"/>
        <v>2482.8</v>
      </c>
      <c r="K230" s="41">
        <f t="shared" si="121"/>
        <v>2007.8</v>
      </c>
      <c r="L230" s="41">
        <f t="shared" si="121"/>
        <v>475</v>
      </c>
      <c r="M230" s="41">
        <f t="shared" si="121"/>
        <v>2028.7</v>
      </c>
      <c r="N230" s="41">
        <f t="shared" si="121"/>
        <v>2028.7</v>
      </c>
      <c r="O230" s="41">
        <f t="shared" si="121"/>
        <v>0</v>
      </c>
    </row>
    <row r="231" spans="1:15" ht="110.25">
      <c r="A231" s="60" t="s">
        <v>261</v>
      </c>
      <c r="B231" s="115">
        <v>855</v>
      </c>
      <c r="C231" s="42">
        <v>10</v>
      </c>
      <c r="D231" s="48" t="s">
        <v>193</v>
      </c>
      <c r="E231" s="86" t="s">
        <v>262</v>
      </c>
      <c r="F231" s="42" t="s">
        <v>818</v>
      </c>
      <c r="G231" s="41">
        <f>SUM(H231:I231)</f>
        <v>0</v>
      </c>
      <c r="H231" s="41"/>
      <c r="I231" s="41"/>
      <c r="J231" s="41">
        <f>SUM(K231:L231)</f>
        <v>0</v>
      </c>
      <c r="K231" s="41"/>
      <c r="L231" s="41"/>
      <c r="M231" s="41">
        <f>SUM(N231:O231)</f>
        <v>0</v>
      </c>
      <c r="N231" s="41"/>
      <c r="O231" s="41"/>
    </row>
    <row r="232" spans="1:15" ht="63">
      <c r="A232" s="44" t="s">
        <v>56</v>
      </c>
      <c r="B232" s="115">
        <v>855</v>
      </c>
      <c r="C232" s="42">
        <v>10</v>
      </c>
      <c r="D232" s="48" t="s">
        <v>193</v>
      </c>
      <c r="E232" s="86" t="s">
        <v>57</v>
      </c>
      <c r="F232" s="42" t="s">
        <v>818</v>
      </c>
      <c r="G232" s="41">
        <f>SUM(H232:I232)</f>
        <v>2364.5</v>
      </c>
      <c r="H232" s="41">
        <v>2245.5</v>
      </c>
      <c r="I232" s="41">
        <v>119</v>
      </c>
      <c r="J232" s="41">
        <f>SUM(K232:L232)</f>
        <v>2482.8</v>
      </c>
      <c r="K232" s="41">
        <v>2007.8</v>
      </c>
      <c r="L232" s="41">
        <v>475</v>
      </c>
      <c r="M232" s="41">
        <f>SUM(N232:O232)</f>
        <v>2028.7</v>
      </c>
      <c r="N232" s="41">
        <v>2028.7</v>
      </c>
      <c r="O232" s="41">
        <v>0</v>
      </c>
    </row>
    <row r="233" spans="1:15" ht="63">
      <c r="A233" s="36" t="s">
        <v>824</v>
      </c>
      <c r="B233" s="134">
        <v>861</v>
      </c>
      <c r="C233" s="97"/>
      <c r="D233" s="97"/>
      <c r="E233" s="97"/>
      <c r="F233" s="97"/>
      <c r="G233" s="73">
        <f>SUM(G234,G245,G251)</f>
        <v>55948</v>
      </c>
      <c r="H233" s="73">
        <f aca="true" t="shared" si="122" ref="H233:O233">SUM(H234,H245,H251)</f>
        <v>17286</v>
      </c>
      <c r="I233" s="73">
        <f t="shared" si="122"/>
        <v>38662</v>
      </c>
      <c r="J233" s="73">
        <f t="shared" si="122"/>
        <v>43191</v>
      </c>
      <c r="K233" s="73">
        <f t="shared" si="122"/>
        <v>17286</v>
      </c>
      <c r="L233" s="73">
        <f t="shared" si="122"/>
        <v>25905</v>
      </c>
      <c r="M233" s="73">
        <f t="shared" si="122"/>
        <v>37922</v>
      </c>
      <c r="N233" s="73">
        <f t="shared" si="122"/>
        <v>17286</v>
      </c>
      <c r="O233" s="73">
        <f t="shared" si="122"/>
        <v>20636</v>
      </c>
    </row>
    <row r="234" spans="1:15" ht="31.5">
      <c r="A234" s="197" t="s">
        <v>164</v>
      </c>
      <c r="B234" s="70" t="s">
        <v>825</v>
      </c>
      <c r="C234" s="83" t="s">
        <v>192</v>
      </c>
      <c r="D234" s="42"/>
      <c r="E234" s="42"/>
      <c r="F234" s="42"/>
      <c r="G234" s="73">
        <f aca="true" t="shared" si="123" ref="G234:O234">SUM(G235,G241,)</f>
        <v>17151.9</v>
      </c>
      <c r="H234" s="73">
        <f t="shared" si="123"/>
        <v>0</v>
      </c>
      <c r="I234" s="73">
        <f t="shared" si="123"/>
        <v>17151.9</v>
      </c>
      <c r="J234" s="73">
        <f t="shared" si="123"/>
        <v>15548</v>
      </c>
      <c r="K234" s="73">
        <f t="shared" si="123"/>
        <v>0</v>
      </c>
      <c r="L234" s="73">
        <f t="shared" si="123"/>
        <v>15548</v>
      </c>
      <c r="M234" s="73">
        <f t="shared" si="123"/>
        <v>16131</v>
      </c>
      <c r="N234" s="73">
        <f t="shared" si="123"/>
        <v>0</v>
      </c>
      <c r="O234" s="73">
        <f t="shared" si="123"/>
        <v>16131</v>
      </c>
    </row>
    <row r="235" spans="1:15" ht="110.25">
      <c r="A235" s="36" t="s">
        <v>661</v>
      </c>
      <c r="B235" s="70" t="s">
        <v>825</v>
      </c>
      <c r="C235" s="83" t="s">
        <v>192</v>
      </c>
      <c r="D235" s="83" t="s">
        <v>549</v>
      </c>
      <c r="E235" s="42"/>
      <c r="F235" s="42"/>
      <c r="G235" s="58">
        <f aca="true" t="shared" si="124" ref="G235:O236">G236</f>
        <v>14151.9</v>
      </c>
      <c r="H235" s="58">
        <f t="shared" si="124"/>
        <v>0</v>
      </c>
      <c r="I235" s="58">
        <f t="shared" si="124"/>
        <v>14151.9</v>
      </c>
      <c r="J235" s="58">
        <f t="shared" si="124"/>
        <v>14548</v>
      </c>
      <c r="K235" s="58">
        <f t="shared" si="124"/>
        <v>0</v>
      </c>
      <c r="L235" s="58">
        <f t="shared" si="124"/>
        <v>14548</v>
      </c>
      <c r="M235" s="58">
        <f t="shared" si="124"/>
        <v>15131</v>
      </c>
      <c r="N235" s="58">
        <f t="shared" si="124"/>
        <v>0</v>
      </c>
      <c r="O235" s="58">
        <f t="shared" si="124"/>
        <v>15131</v>
      </c>
    </row>
    <row r="236" spans="1:15" ht="47.25">
      <c r="A236" s="93" t="s">
        <v>372</v>
      </c>
      <c r="B236" s="54" t="s">
        <v>825</v>
      </c>
      <c r="C236" s="48" t="s">
        <v>192</v>
      </c>
      <c r="D236" s="48" t="s">
        <v>549</v>
      </c>
      <c r="E236" s="40" t="s">
        <v>38</v>
      </c>
      <c r="F236" s="42"/>
      <c r="G236" s="41">
        <f t="shared" si="124"/>
        <v>14151.9</v>
      </c>
      <c r="H236" s="41">
        <f t="shared" si="124"/>
        <v>0</v>
      </c>
      <c r="I236" s="41">
        <f t="shared" si="124"/>
        <v>14151.9</v>
      </c>
      <c r="J236" s="41">
        <f t="shared" si="124"/>
        <v>14548</v>
      </c>
      <c r="K236" s="41">
        <f t="shared" si="124"/>
        <v>0</v>
      </c>
      <c r="L236" s="41">
        <f t="shared" si="124"/>
        <v>14548</v>
      </c>
      <c r="M236" s="41">
        <f t="shared" si="124"/>
        <v>15131</v>
      </c>
      <c r="N236" s="41">
        <f t="shared" si="124"/>
        <v>0</v>
      </c>
      <c r="O236" s="41">
        <f t="shared" si="124"/>
        <v>15131</v>
      </c>
    </row>
    <row r="237" spans="1:15" ht="31.5">
      <c r="A237" s="93" t="s">
        <v>40</v>
      </c>
      <c r="B237" s="54" t="s">
        <v>825</v>
      </c>
      <c r="C237" s="48" t="s">
        <v>192</v>
      </c>
      <c r="D237" s="48" t="s">
        <v>549</v>
      </c>
      <c r="E237" s="40" t="s">
        <v>39</v>
      </c>
      <c r="F237" s="42"/>
      <c r="G237" s="41">
        <f aca="true" t="shared" si="125" ref="G237:O237">SUM(G238:G240)</f>
        <v>14151.9</v>
      </c>
      <c r="H237" s="41">
        <f t="shared" si="125"/>
        <v>0</v>
      </c>
      <c r="I237" s="41">
        <f t="shared" si="125"/>
        <v>14151.9</v>
      </c>
      <c r="J237" s="41">
        <f t="shared" si="125"/>
        <v>14548</v>
      </c>
      <c r="K237" s="41">
        <f t="shared" si="125"/>
        <v>0</v>
      </c>
      <c r="L237" s="41">
        <f t="shared" si="125"/>
        <v>14548</v>
      </c>
      <c r="M237" s="41">
        <f t="shared" si="125"/>
        <v>15131</v>
      </c>
      <c r="N237" s="41">
        <f t="shared" si="125"/>
        <v>0</v>
      </c>
      <c r="O237" s="41">
        <f t="shared" si="125"/>
        <v>15131</v>
      </c>
    </row>
    <row r="238" spans="1:15" ht="204.75">
      <c r="A238" s="39" t="s">
        <v>541</v>
      </c>
      <c r="B238" s="54" t="s">
        <v>825</v>
      </c>
      <c r="C238" s="48" t="s">
        <v>192</v>
      </c>
      <c r="D238" s="48" t="s">
        <v>549</v>
      </c>
      <c r="E238" s="42" t="s">
        <v>630</v>
      </c>
      <c r="F238" s="42">
        <v>100</v>
      </c>
      <c r="G238" s="41">
        <f>SUM(H238:I238)</f>
        <v>13172</v>
      </c>
      <c r="H238" s="49"/>
      <c r="I238" s="49">
        <v>13172</v>
      </c>
      <c r="J238" s="41">
        <f>SUM(K238:L238)</f>
        <v>13924</v>
      </c>
      <c r="K238" s="49"/>
      <c r="L238" s="49">
        <v>13924</v>
      </c>
      <c r="M238" s="41">
        <f>SUM(N238:O238)</f>
        <v>14481</v>
      </c>
      <c r="N238" s="49"/>
      <c r="O238" s="49">
        <v>14481</v>
      </c>
    </row>
    <row r="239" spans="1:15" ht="94.5">
      <c r="A239" s="39" t="s">
        <v>156</v>
      </c>
      <c r="B239" s="54" t="s">
        <v>825</v>
      </c>
      <c r="C239" s="48" t="s">
        <v>192</v>
      </c>
      <c r="D239" s="48" t="s">
        <v>549</v>
      </c>
      <c r="E239" s="42" t="s">
        <v>630</v>
      </c>
      <c r="F239" s="42">
        <v>200</v>
      </c>
      <c r="G239" s="41">
        <f>SUM(H239:I239)</f>
        <v>964.9</v>
      </c>
      <c r="H239" s="49"/>
      <c r="I239" s="49">
        <v>964.9</v>
      </c>
      <c r="J239" s="41">
        <f>SUM(K239:L239)</f>
        <v>609</v>
      </c>
      <c r="K239" s="49"/>
      <c r="L239" s="49">
        <v>609</v>
      </c>
      <c r="M239" s="41">
        <f>SUM(N239:O239)</f>
        <v>650</v>
      </c>
      <c r="N239" s="49"/>
      <c r="O239" s="49">
        <v>650</v>
      </c>
    </row>
    <row r="240" spans="1:15" ht="63">
      <c r="A240" s="39" t="s">
        <v>157</v>
      </c>
      <c r="B240" s="54" t="s">
        <v>825</v>
      </c>
      <c r="C240" s="48" t="s">
        <v>192</v>
      </c>
      <c r="D240" s="48" t="s">
        <v>549</v>
      </c>
      <c r="E240" s="42" t="s">
        <v>630</v>
      </c>
      <c r="F240" s="42">
        <v>800</v>
      </c>
      <c r="G240" s="41">
        <f>SUM(H240:I240)</f>
        <v>15</v>
      </c>
      <c r="H240" s="49"/>
      <c r="I240" s="49">
        <v>15</v>
      </c>
      <c r="J240" s="41">
        <f>SUM(K240:L240)</f>
        <v>15</v>
      </c>
      <c r="K240" s="49"/>
      <c r="L240" s="49">
        <v>15</v>
      </c>
      <c r="M240" s="41">
        <f>SUM(N240:O240)</f>
        <v>0</v>
      </c>
      <c r="N240" s="49"/>
      <c r="O240" s="49"/>
    </row>
    <row r="241" spans="1:15" ht="15.75">
      <c r="A241" s="197" t="s">
        <v>826</v>
      </c>
      <c r="B241" s="70" t="s">
        <v>825</v>
      </c>
      <c r="C241" s="83" t="s">
        <v>192</v>
      </c>
      <c r="D241" s="57">
        <v>11</v>
      </c>
      <c r="E241" s="42"/>
      <c r="F241" s="42"/>
      <c r="G241" s="58">
        <f aca="true" t="shared" si="126" ref="G241:O243">G242</f>
        <v>3000</v>
      </c>
      <c r="H241" s="58">
        <f t="shared" si="126"/>
        <v>0</v>
      </c>
      <c r="I241" s="58">
        <f t="shared" si="126"/>
        <v>3000</v>
      </c>
      <c r="J241" s="58">
        <f t="shared" si="126"/>
        <v>1000</v>
      </c>
      <c r="K241" s="58">
        <f t="shared" si="126"/>
        <v>0</v>
      </c>
      <c r="L241" s="58">
        <f t="shared" si="126"/>
        <v>1000</v>
      </c>
      <c r="M241" s="58">
        <f t="shared" si="126"/>
        <v>1000</v>
      </c>
      <c r="N241" s="58">
        <f t="shared" si="126"/>
        <v>0</v>
      </c>
      <c r="O241" s="58">
        <f t="shared" si="126"/>
        <v>1000</v>
      </c>
    </row>
    <row r="242" spans="1:15" ht="47.25">
      <c r="A242" s="93" t="s">
        <v>372</v>
      </c>
      <c r="B242" s="131" t="s">
        <v>825</v>
      </c>
      <c r="C242" s="48" t="s">
        <v>192</v>
      </c>
      <c r="D242" s="42">
        <v>11</v>
      </c>
      <c r="E242" s="40" t="s">
        <v>444</v>
      </c>
      <c r="F242" s="42"/>
      <c r="G242" s="41">
        <f t="shared" si="126"/>
        <v>3000</v>
      </c>
      <c r="H242" s="41">
        <f t="shared" si="126"/>
        <v>0</v>
      </c>
      <c r="I242" s="41">
        <f t="shared" si="126"/>
        <v>3000</v>
      </c>
      <c r="J242" s="41">
        <f t="shared" si="126"/>
        <v>1000</v>
      </c>
      <c r="K242" s="41">
        <f t="shared" si="126"/>
        <v>0</v>
      </c>
      <c r="L242" s="41">
        <f t="shared" si="126"/>
        <v>1000</v>
      </c>
      <c r="M242" s="41">
        <f t="shared" si="126"/>
        <v>1000</v>
      </c>
      <c r="N242" s="41">
        <f t="shared" si="126"/>
        <v>0</v>
      </c>
      <c r="O242" s="41">
        <f t="shared" si="126"/>
        <v>1000</v>
      </c>
    </row>
    <row r="243" spans="1:15" ht="31.5">
      <c r="A243" s="93" t="s">
        <v>40</v>
      </c>
      <c r="B243" s="131" t="s">
        <v>825</v>
      </c>
      <c r="C243" s="48" t="s">
        <v>192</v>
      </c>
      <c r="D243" s="42">
        <v>11</v>
      </c>
      <c r="E243" s="40" t="s">
        <v>445</v>
      </c>
      <c r="F243" s="42"/>
      <c r="G243" s="41">
        <f t="shared" si="126"/>
        <v>3000</v>
      </c>
      <c r="H243" s="41">
        <f t="shared" si="126"/>
        <v>0</v>
      </c>
      <c r="I243" s="41">
        <f t="shared" si="126"/>
        <v>3000</v>
      </c>
      <c r="J243" s="41">
        <f t="shared" si="126"/>
        <v>1000</v>
      </c>
      <c r="K243" s="41">
        <f t="shared" si="126"/>
        <v>0</v>
      </c>
      <c r="L243" s="41">
        <f t="shared" si="126"/>
        <v>1000</v>
      </c>
      <c r="M243" s="41">
        <f t="shared" si="126"/>
        <v>1000</v>
      </c>
      <c r="N243" s="41">
        <f t="shared" si="126"/>
        <v>0</v>
      </c>
      <c r="O243" s="41">
        <f t="shared" si="126"/>
        <v>1000</v>
      </c>
    </row>
    <row r="244" spans="1:15" ht="31.5">
      <c r="A244" s="60" t="s">
        <v>158</v>
      </c>
      <c r="B244" s="131" t="s">
        <v>825</v>
      </c>
      <c r="C244" s="48" t="s">
        <v>192</v>
      </c>
      <c r="D244" s="42">
        <v>11</v>
      </c>
      <c r="E244" s="42" t="s">
        <v>638</v>
      </c>
      <c r="F244" s="42" t="s">
        <v>807</v>
      </c>
      <c r="G244" s="41">
        <f>SUM(H244:I244)</f>
        <v>3000</v>
      </c>
      <c r="H244" s="41">
        <v>0</v>
      </c>
      <c r="I244" s="41">
        <v>3000</v>
      </c>
      <c r="J244" s="41">
        <f>SUM(K244:L244)</f>
        <v>1000</v>
      </c>
      <c r="K244" s="41">
        <v>0</v>
      </c>
      <c r="L244" s="41">
        <v>1000</v>
      </c>
      <c r="M244" s="41">
        <f>SUM(N244:O244)</f>
        <v>1000</v>
      </c>
      <c r="N244" s="41">
        <v>0</v>
      </c>
      <c r="O244" s="41">
        <v>1000</v>
      </c>
    </row>
    <row r="245" spans="1:15" s="59" customFormat="1" ht="15.75">
      <c r="A245" s="36" t="s">
        <v>172</v>
      </c>
      <c r="B245" s="137" t="s">
        <v>825</v>
      </c>
      <c r="C245" s="70" t="s">
        <v>193</v>
      </c>
      <c r="D245" s="70"/>
      <c r="E245" s="107"/>
      <c r="F245" s="105"/>
      <c r="G245" s="58">
        <f>G246</f>
        <v>5852.1</v>
      </c>
      <c r="H245" s="58">
        <f aca="true" t="shared" si="127" ref="H245:O249">H246</f>
        <v>0</v>
      </c>
      <c r="I245" s="58">
        <f t="shared" si="127"/>
        <v>5852.1</v>
      </c>
      <c r="J245" s="58">
        <f t="shared" si="127"/>
        <v>5852</v>
      </c>
      <c r="K245" s="58">
        <f t="shared" si="127"/>
        <v>0</v>
      </c>
      <c r="L245" s="58">
        <f t="shared" si="127"/>
        <v>5852</v>
      </c>
      <c r="M245" s="58">
        <f t="shared" si="127"/>
        <v>0</v>
      </c>
      <c r="N245" s="58">
        <f t="shared" si="127"/>
        <v>0</v>
      </c>
      <c r="O245" s="58">
        <f t="shared" si="127"/>
        <v>0</v>
      </c>
    </row>
    <row r="246" spans="1:15" s="59" customFormat="1" ht="31.5">
      <c r="A246" s="197" t="s">
        <v>837</v>
      </c>
      <c r="B246" s="137" t="s">
        <v>825</v>
      </c>
      <c r="C246" s="70" t="s">
        <v>193</v>
      </c>
      <c r="D246" s="70" t="s">
        <v>838</v>
      </c>
      <c r="E246" s="107"/>
      <c r="F246" s="105"/>
      <c r="G246" s="58">
        <f>G247</f>
        <v>5852.1</v>
      </c>
      <c r="H246" s="58">
        <f t="shared" si="127"/>
        <v>0</v>
      </c>
      <c r="I246" s="58">
        <f t="shared" si="127"/>
        <v>5852.1</v>
      </c>
      <c r="J246" s="58">
        <f t="shared" si="127"/>
        <v>5852</v>
      </c>
      <c r="K246" s="58">
        <f t="shared" si="127"/>
        <v>0</v>
      </c>
      <c r="L246" s="58">
        <f t="shared" si="127"/>
        <v>5852</v>
      </c>
      <c r="M246" s="58">
        <f t="shared" si="127"/>
        <v>0</v>
      </c>
      <c r="N246" s="58">
        <f t="shared" si="127"/>
        <v>0</v>
      </c>
      <c r="O246" s="58">
        <f t="shared" si="127"/>
        <v>0</v>
      </c>
    </row>
    <row r="247" spans="1:15" ht="78.75">
      <c r="A247" s="60" t="s">
        <v>73</v>
      </c>
      <c r="B247" s="136" t="s">
        <v>825</v>
      </c>
      <c r="C247" s="54" t="s">
        <v>193</v>
      </c>
      <c r="D247" s="54" t="s">
        <v>838</v>
      </c>
      <c r="E247" s="61" t="s">
        <v>583</v>
      </c>
      <c r="F247" s="88"/>
      <c r="G247" s="41">
        <f>G248</f>
        <v>5852.1</v>
      </c>
      <c r="H247" s="41">
        <f t="shared" si="127"/>
        <v>0</v>
      </c>
      <c r="I247" s="41">
        <f t="shared" si="127"/>
        <v>5852.1</v>
      </c>
      <c r="J247" s="41">
        <f t="shared" si="127"/>
        <v>5852</v>
      </c>
      <c r="K247" s="41">
        <f t="shared" si="127"/>
        <v>0</v>
      </c>
      <c r="L247" s="41">
        <f t="shared" si="127"/>
        <v>5852</v>
      </c>
      <c r="M247" s="41">
        <f t="shared" si="127"/>
        <v>0</v>
      </c>
      <c r="N247" s="41">
        <f t="shared" si="127"/>
        <v>0</v>
      </c>
      <c r="O247" s="41">
        <f t="shared" si="127"/>
        <v>0</v>
      </c>
    </row>
    <row r="248" spans="1:15" ht="126">
      <c r="A248" s="60" t="s">
        <v>62</v>
      </c>
      <c r="B248" s="136" t="s">
        <v>825</v>
      </c>
      <c r="C248" s="54" t="s">
        <v>193</v>
      </c>
      <c r="D248" s="54" t="s">
        <v>838</v>
      </c>
      <c r="E248" s="61" t="s">
        <v>584</v>
      </c>
      <c r="F248" s="88"/>
      <c r="G248" s="41">
        <f>G249</f>
        <v>5852.1</v>
      </c>
      <c r="H248" s="41">
        <f t="shared" si="127"/>
        <v>0</v>
      </c>
      <c r="I248" s="41">
        <f t="shared" si="127"/>
        <v>5852.1</v>
      </c>
      <c r="J248" s="41">
        <f t="shared" si="127"/>
        <v>5852</v>
      </c>
      <c r="K248" s="41">
        <f t="shared" si="127"/>
        <v>0</v>
      </c>
      <c r="L248" s="41">
        <f t="shared" si="127"/>
        <v>5852</v>
      </c>
      <c r="M248" s="41">
        <f t="shared" si="127"/>
        <v>0</v>
      </c>
      <c r="N248" s="41">
        <f t="shared" si="127"/>
        <v>0</v>
      </c>
      <c r="O248" s="41">
        <f t="shared" si="127"/>
        <v>0</v>
      </c>
    </row>
    <row r="249" spans="1:15" ht="94.5">
      <c r="A249" s="60" t="s">
        <v>587</v>
      </c>
      <c r="B249" s="136" t="s">
        <v>825</v>
      </c>
      <c r="C249" s="54" t="s">
        <v>193</v>
      </c>
      <c r="D249" s="54" t="s">
        <v>838</v>
      </c>
      <c r="E249" s="61" t="s">
        <v>585</v>
      </c>
      <c r="F249" s="88"/>
      <c r="G249" s="41">
        <f>G250</f>
        <v>5852.1</v>
      </c>
      <c r="H249" s="41">
        <f t="shared" si="127"/>
        <v>0</v>
      </c>
      <c r="I249" s="41">
        <f t="shared" si="127"/>
        <v>5852.1</v>
      </c>
      <c r="J249" s="41">
        <f t="shared" si="127"/>
        <v>5852</v>
      </c>
      <c r="K249" s="41">
        <f t="shared" si="127"/>
        <v>0</v>
      </c>
      <c r="L249" s="41">
        <f t="shared" si="127"/>
        <v>5852</v>
      </c>
      <c r="M249" s="41">
        <f t="shared" si="127"/>
        <v>0</v>
      </c>
      <c r="N249" s="41">
        <f t="shared" si="127"/>
        <v>0</v>
      </c>
      <c r="O249" s="41">
        <f t="shared" si="127"/>
        <v>0</v>
      </c>
    </row>
    <row r="250" spans="1:15" ht="126">
      <c r="A250" s="60" t="s">
        <v>588</v>
      </c>
      <c r="B250" s="136" t="s">
        <v>825</v>
      </c>
      <c r="C250" s="54" t="s">
        <v>193</v>
      </c>
      <c r="D250" s="54" t="s">
        <v>838</v>
      </c>
      <c r="E250" s="47" t="s">
        <v>586</v>
      </c>
      <c r="F250" s="88">
        <v>200</v>
      </c>
      <c r="G250" s="41">
        <f>SUM(H250:I250)</f>
        <v>5852.1</v>
      </c>
      <c r="H250" s="41"/>
      <c r="I250" s="41">
        <v>5852.1</v>
      </c>
      <c r="J250" s="41">
        <f>SUM(K250:L250)</f>
        <v>5852</v>
      </c>
      <c r="K250" s="41"/>
      <c r="L250" s="41">
        <v>5852</v>
      </c>
      <c r="M250" s="41">
        <f>SUM(N250:O250)</f>
        <v>0</v>
      </c>
      <c r="N250" s="41"/>
      <c r="O250" s="41">
        <v>0</v>
      </c>
    </row>
    <row r="251" spans="1:15" ht="110.25">
      <c r="A251" s="197" t="s">
        <v>173</v>
      </c>
      <c r="B251" s="70" t="s">
        <v>825</v>
      </c>
      <c r="C251" s="57">
        <v>14</v>
      </c>
      <c r="D251" s="42"/>
      <c r="E251" s="42"/>
      <c r="F251" s="42"/>
      <c r="G251" s="58">
        <f>SUM(G252,)</f>
        <v>32944</v>
      </c>
      <c r="H251" s="58">
        <f aca="true" t="shared" si="128" ref="H251:O251">SUM(H252,)</f>
        <v>17286</v>
      </c>
      <c r="I251" s="58">
        <f t="shared" si="128"/>
        <v>15658</v>
      </c>
      <c r="J251" s="58">
        <f t="shared" si="128"/>
        <v>21791</v>
      </c>
      <c r="K251" s="58">
        <f t="shared" si="128"/>
        <v>17286</v>
      </c>
      <c r="L251" s="58">
        <f t="shared" si="128"/>
        <v>4505</v>
      </c>
      <c r="M251" s="58">
        <f t="shared" si="128"/>
        <v>21791</v>
      </c>
      <c r="N251" s="58">
        <f t="shared" si="128"/>
        <v>17286</v>
      </c>
      <c r="O251" s="58">
        <f t="shared" si="128"/>
        <v>4505</v>
      </c>
    </row>
    <row r="252" spans="1:15" ht="110.25">
      <c r="A252" s="197" t="s">
        <v>599</v>
      </c>
      <c r="B252" s="70" t="s">
        <v>825</v>
      </c>
      <c r="C252" s="57">
        <v>14</v>
      </c>
      <c r="D252" s="83" t="s">
        <v>192</v>
      </c>
      <c r="E252" s="42"/>
      <c r="F252" s="42"/>
      <c r="G252" s="58">
        <f aca="true" t="shared" si="129" ref="G252:O252">SUM(G255,G256)</f>
        <v>32944</v>
      </c>
      <c r="H252" s="58">
        <f t="shared" si="129"/>
        <v>17286</v>
      </c>
      <c r="I252" s="58">
        <f t="shared" si="129"/>
        <v>15658</v>
      </c>
      <c r="J252" s="58">
        <f t="shared" si="129"/>
        <v>21791</v>
      </c>
      <c r="K252" s="58">
        <f t="shared" si="129"/>
        <v>17286</v>
      </c>
      <c r="L252" s="58">
        <f t="shared" si="129"/>
        <v>4505</v>
      </c>
      <c r="M252" s="58">
        <f t="shared" si="129"/>
        <v>21791</v>
      </c>
      <c r="N252" s="58">
        <f t="shared" si="129"/>
        <v>17286</v>
      </c>
      <c r="O252" s="58">
        <f t="shared" si="129"/>
        <v>4505</v>
      </c>
    </row>
    <row r="253" spans="1:15" ht="47.25">
      <c r="A253" s="93" t="s">
        <v>372</v>
      </c>
      <c r="B253" s="131" t="s">
        <v>600</v>
      </c>
      <c r="C253" s="42">
        <v>14</v>
      </c>
      <c r="D253" s="48" t="s">
        <v>192</v>
      </c>
      <c r="E253" s="61" t="s">
        <v>444</v>
      </c>
      <c r="F253" s="42"/>
      <c r="G253" s="41">
        <f aca="true" t="shared" si="130" ref="G253:O253">G254</f>
        <v>32944</v>
      </c>
      <c r="H253" s="41">
        <f t="shared" si="130"/>
        <v>17286</v>
      </c>
      <c r="I253" s="41">
        <f t="shared" si="130"/>
        <v>15658</v>
      </c>
      <c r="J253" s="41">
        <f t="shared" si="130"/>
        <v>21791</v>
      </c>
      <c r="K253" s="41">
        <f t="shared" si="130"/>
        <v>17286</v>
      </c>
      <c r="L253" s="41">
        <f t="shared" si="130"/>
        <v>4505</v>
      </c>
      <c r="M253" s="41">
        <f t="shared" si="130"/>
        <v>21791</v>
      </c>
      <c r="N253" s="41">
        <f t="shared" si="130"/>
        <v>17286</v>
      </c>
      <c r="O253" s="41">
        <f t="shared" si="130"/>
        <v>4505</v>
      </c>
    </row>
    <row r="254" spans="1:15" ht="31.5">
      <c r="A254" s="93" t="s">
        <v>40</v>
      </c>
      <c r="B254" s="131" t="s">
        <v>600</v>
      </c>
      <c r="C254" s="42">
        <v>14</v>
      </c>
      <c r="D254" s="48" t="s">
        <v>192</v>
      </c>
      <c r="E254" s="61" t="s">
        <v>445</v>
      </c>
      <c r="F254" s="42"/>
      <c r="G254" s="41">
        <f aca="true" t="shared" si="131" ref="G254:O254">SUM(G255:G256)</f>
        <v>32944</v>
      </c>
      <c r="H254" s="41">
        <f t="shared" si="131"/>
        <v>17286</v>
      </c>
      <c r="I254" s="41">
        <f t="shared" si="131"/>
        <v>15658</v>
      </c>
      <c r="J254" s="41">
        <f t="shared" si="131"/>
        <v>21791</v>
      </c>
      <c r="K254" s="41">
        <f t="shared" si="131"/>
        <v>17286</v>
      </c>
      <c r="L254" s="41">
        <f t="shared" si="131"/>
        <v>4505</v>
      </c>
      <c r="M254" s="41">
        <f t="shared" si="131"/>
        <v>21791</v>
      </c>
      <c r="N254" s="41">
        <f t="shared" si="131"/>
        <v>17286</v>
      </c>
      <c r="O254" s="41">
        <f t="shared" si="131"/>
        <v>4505</v>
      </c>
    </row>
    <row r="255" spans="1:15" ht="141.75">
      <c r="A255" s="44" t="s">
        <v>123</v>
      </c>
      <c r="B255" s="131" t="s">
        <v>600</v>
      </c>
      <c r="C255" s="42">
        <v>14</v>
      </c>
      <c r="D255" s="48" t="s">
        <v>192</v>
      </c>
      <c r="E255" s="47" t="s">
        <v>36</v>
      </c>
      <c r="F255" s="42" t="s">
        <v>836</v>
      </c>
      <c r="G255" s="41">
        <f>SUM(H255:I255)</f>
        <v>17286</v>
      </c>
      <c r="H255" s="41">
        <v>17286</v>
      </c>
      <c r="I255" s="41">
        <v>0</v>
      </c>
      <c r="J255" s="41">
        <f>SUM(K255:L255)</f>
        <v>17286</v>
      </c>
      <c r="K255" s="41">
        <v>17286</v>
      </c>
      <c r="L255" s="41">
        <v>0</v>
      </c>
      <c r="M255" s="41">
        <f>SUM(N255:O255)</f>
        <v>17286</v>
      </c>
      <c r="N255" s="41">
        <v>17286</v>
      </c>
      <c r="O255" s="41">
        <v>0</v>
      </c>
    </row>
    <row r="256" spans="1:15" ht="78.75">
      <c r="A256" s="60" t="s">
        <v>5</v>
      </c>
      <c r="B256" s="131" t="s">
        <v>825</v>
      </c>
      <c r="C256" s="42" t="s">
        <v>601</v>
      </c>
      <c r="D256" s="48" t="s">
        <v>192</v>
      </c>
      <c r="E256" s="47" t="s">
        <v>37</v>
      </c>
      <c r="F256" s="42" t="s">
        <v>836</v>
      </c>
      <c r="G256" s="41">
        <f>SUM(H256:I256)</f>
        <v>15658</v>
      </c>
      <c r="H256" s="41"/>
      <c r="I256" s="41">
        <f>15536+122</f>
        <v>15658</v>
      </c>
      <c r="J256" s="41">
        <f>SUM(K256:L256)</f>
        <v>4505</v>
      </c>
      <c r="K256" s="41"/>
      <c r="L256" s="41">
        <v>4505</v>
      </c>
      <c r="M256" s="41">
        <f>SUM(N256:O256)</f>
        <v>4505</v>
      </c>
      <c r="N256" s="41"/>
      <c r="O256" s="41">
        <v>4505</v>
      </c>
    </row>
    <row r="257" spans="1:15" ht="63">
      <c r="A257" s="36" t="s">
        <v>602</v>
      </c>
      <c r="B257" s="111">
        <v>871</v>
      </c>
      <c r="C257" s="97"/>
      <c r="D257" s="97"/>
      <c r="E257" s="97"/>
      <c r="F257" s="97"/>
      <c r="G257" s="138">
        <f aca="true" t="shared" si="132" ref="G257:O257">SUM(G258,G294)</f>
        <v>478891.3</v>
      </c>
      <c r="H257" s="138">
        <f t="shared" si="132"/>
        <v>331002.3</v>
      </c>
      <c r="I257" s="138">
        <f t="shared" si="132"/>
        <v>147889</v>
      </c>
      <c r="J257" s="138">
        <f t="shared" si="132"/>
        <v>466736.49999999994</v>
      </c>
      <c r="K257" s="138">
        <f t="shared" si="132"/>
        <v>349425.19999999995</v>
      </c>
      <c r="L257" s="138">
        <f t="shared" si="132"/>
        <v>117311.3</v>
      </c>
      <c r="M257" s="138">
        <f t="shared" si="132"/>
        <v>477717.2</v>
      </c>
      <c r="N257" s="138">
        <f t="shared" si="132"/>
        <v>362092.5</v>
      </c>
      <c r="O257" s="138">
        <f t="shared" si="132"/>
        <v>115624.70000000001</v>
      </c>
    </row>
    <row r="258" spans="1:15" ht="15.75">
      <c r="A258" s="197" t="s">
        <v>814</v>
      </c>
      <c r="B258" s="70" t="s">
        <v>603</v>
      </c>
      <c r="C258" s="83" t="s">
        <v>395</v>
      </c>
      <c r="D258" s="42"/>
      <c r="E258" s="42"/>
      <c r="F258" s="42"/>
      <c r="G258" s="58">
        <f>SUM(G259,G265,G274,G280,G285)</f>
        <v>456624.1</v>
      </c>
      <c r="H258" s="58">
        <f aca="true" t="shared" si="133" ref="H258:O258">SUM(H259,H265,H274,H280,H285)</f>
        <v>308735.1</v>
      </c>
      <c r="I258" s="58">
        <f t="shared" si="133"/>
        <v>147889</v>
      </c>
      <c r="J258" s="58">
        <f t="shared" si="133"/>
        <v>441912.39999999997</v>
      </c>
      <c r="K258" s="58">
        <f t="shared" si="133"/>
        <v>324601.1</v>
      </c>
      <c r="L258" s="58">
        <f t="shared" si="133"/>
        <v>117311.3</v>
      </c>
      <c r="M258" s="58">
        <f t="shared" si="133"/>
        <v>451854.8</v>
      </c>
      <c r="N258" s="58">
        <f t="shared" si="133"/>
        <v>336230.1</v>
      </c>
      <c r="O258" s="58">
        <f t="shared" si="133"/>
        <v>115624.70000000001</v>
      </c>
    </row>
    <row r="259" spans="1:15" ht="15.75">
      <c r="A259" s="197" t="s">
        <v>604</v>
      </c>
      <c r="B259" s="70" t="s">
        <v>603</v>
      </c>
      <c r="C259" s="83" t="s">
        <v>395</v>
      </c>
      <c r="D259" s="83" t="s">
        <v>192</v>
      </c>
      <c r="E259" s="42"/>
      <c r="F259" s="42"/>
      <c r="G259" s="58">
        <f>SUM(G260,)</f>
        <v>126998.3</v>
      </c>
      <c r="H259" s="58">
        <f aca="true" t="shared" si="134" ref="H259:O259">SUM(H260,)</f>
        <v>100238</v>
      </c>
      <c r="I259" s="58">
        <f t="shared" si="134"/>
        <v>26760.3</v>
      </c>
      <c r="J259" s="58">
        <f t="shared" si="134"/>
        <v>121003.6</v>
      </c>
      <c r="K259" s="58">
        <f t="shared" si="134"/>
        <v>104247</v>
      </c>
      <c r="L259" s="58">
        <f t="shared" si="134"/>
        <v>16756.6</v>
      </c>
      <c r="M259" s="58">
        <f t="shared" si="134"/>
        <v>124338.8</v>
      </c>
      <c r="N259" s="58">
        <f t="shared" si="134"/>
        <v>108417</v>
      </c>
      <c r="O259" s="58">
        <f t="shared" si="134"/>
        <v>15921.8</v>
      </c>
    </row>
    <row r="260" spans="1:15" ht="63">
      <c r="A260" s="60" t="s">
        <v>843</v>
      </c>
      <c r="B260" s="131" t="s">
        <v>603</v>
      </c>
      <c r="C260" s="48" t="s">
        <v>395</v>
      </c>
      <c r="D260" s="48" t="s">
        <v>192</v>
      </c>
      <c r="E260" s="40" t="s">
        <v>734</v>
      </c>
      <c r="F260" s="42"/>
      <c r="G260" s="41">
        <f aca="true" t="shared" si="135" ref="G260:O260">G261</f>
        <v>126998.3</v>
      </c>
      <c r="H260" s="41">
        <f t="shared" si="135"/>
        <v>100238</v>
      </c>
      <c r="I260" s="41">
        <f t="shared" si="135"/>
        <v>26760.3</v>
      </c>
      <c r="J260" s="41">
        <f t="shared" si="135"/>
        <v>121003.6</v>
      </c>
      <c r="K260" s="41">
        <f t="shared" si="135"/>
        <v>104247</v>
      </c>
      <c r="L260" s="41">
        <f t="shared" si="135"/>
        <v>16756.6</v>
      </c>
      <c r="M260" s="41">
        <f t="shared" si="135"/>
        <v>124338.8</v>
      </c>
      <c r="N260" s="41">
        <f t="shared" si="135"/>
        <v>108417</v>
      </c>
      <c r="O260" s="41">
        <f t="shared" si="135"/>
        <v>15921.8</v>
      </c>
    </row>
    <row r="261" spans="1:15" ht="94.5">
      <c r="A261" s="60" t="s">
        <v>97</v>
      </c>
      <c r="B261" s="131" t="s">
        <v>603</v>
      </c>
      <c r="C261" s="48" t="s">
        <v>395</v>
      </c>
      <c r="D261" s="48" t="s">
        <v>192</v>
      </c>
      <c r="E261" s="40" t="s">
        <v>735</v>
      </c>
      <c r="F261" s="42"/>
      <c r="G261" s="41">
        <f>SUM(G262,)</f>
        <v>126998.3</v>
      </c>
      <c r="H261" s="41">
        <f aca="true" t="shared" si="136" ref="H261:O261">SUM(H262,)</f>
        <v>100238</v>
      </c>
      <c r="I261" s="41">
        <f t="shared" si="136"/>
        <v>26760.3</v>
      </c>
      <c r="J261" s="41">
        <f t="shared" si="136"/>
        <v>121003.6</v>
      </c>
      <c r="K261" s="41">
        <f t="shared" si="136"/>
        <v>104247</v>
      </c>
      <c r="L261" s="41">
        <f t="shared" si="136"/>
        <v>16756.6</v>
      </c>
      <c r="M261" s="41">
        <f t="shared" si="136"/>
        <v>124338.8</v>
      </c>
      <c r="N261" s="41">
        <f t="shared" si="136"/>
        <v>108417</v>
      </c>
      <c r="O261" s="41">
        <f t="shared" si="136"/>
        <v>15921.8</v>
      </c>
    </row>
    <row r="262" spans="1:15" ht="78.75">
      <c r="A262" s="60" t="s">
        <v>790</v>
      </c>
      <c r="B262" s="131" t="s">
        <v>603</v>
      </c>
      <c r="C262" s="48" t="s">
        <v>395</v>
      </c>
      <c r="D262" s="48" t="s">
        <v>192</v>
      </c>
      <c r="E262" s="40" t="s">
        <v>736</v>
      </c>
      <c r="F262" s="42"/>
      <c r="G262" s="41">
        <f aca="true" t="shared" si="137" ref="G262:O262">SUM(G263:G264)</f>
        <v>126998.3</v>
      </c>
      <c r="H262" s="41">
        <f t="shared" si="137"/>
        <v>100238</v>
      </c>
      <c r="I262" s="41">
        <f t="shared" si="137"/>
        <v>26760.3</v>
      </c>
      <c r="J262" s="41">
        <f t="shared" si="137"/>
        <v>121003.6</v>
      </c>
      <c r="K262" s="41">
        <f t="shared" si="137"/>
        <v>104247</v>
      </c>
      <c r="L262" s="41">
        <f t="shared" si="137"/>
        <v>16756.6</v>
      </c>
      <c r="M262" s="41">
        <f t="shared" si="137"/>
        <v>124338.8</v>
      </c>
      <c r="N262" s="41">
        <f t="shared" si="137"/>
        <v>108417</v>
      </c>
      <c r="O262" s="41">
        <f t="shared" si="137"/>
        <v>15921.8</v>
      </c>
    </row>
    <row r="263" spans="1:15" ht="220.5">
      <c r="A263" s="60" t="s">
        <v>410</v>
      </c>
      <c r="B263" s="131" t="s">
        <v>603</v>
      </c>
      <c r="C263" s="48" t="s">
        <v>395</v>
      </c>
      <c r="D263" s="48" t="s">
        <v>192</v>
      </c>
      <c r="E263" s="42" t="s">
        <v>739</v>
      </c>
      <c r="F263" s="42" t="s">
        <v>815</v>
      </c>
      <c r="G263" s="41">
        <f>SUM(H263:I263)</f>
        <v>26760.3</v>
      </c>
      <c r="H263" s="41">
        <v>0</v>
      </c>
      <c r="I263" s="41">
        <v>26760.3</v>
      </c>
      <c r="J263" s="41">
        <f>SUM(K263:L263)</f>
        <v>16756.6</v>
      </c>
      <c r="K263" s="41">
        <v>0</v>
      </c>
      <c r="L263" s="41">
        <v>16756.6</v>
      </c>
      <c r="M263" s="41">
        <f>SUM(N263:O263)</f>
        <v>15921.8</v>
      </c>
      <c r="N263" s="41">
        <v>0</v>
      </c>
      <c r="O263" s="41">
        <v>15921.8</v>
      </c>
    </row>
    <row r="264" spans="1:15" ht="236.25">
      <c r="A264" s="44" t="s">
        <v>791</v>
      </c>
      <c r="B264" s="131" t="s">
        <v>603</v>
      </c>
      <c r="C264" s="48" t="s">
        <v>395</v>
      </c>
      <c r="D264" s="48" t="s">
        <v>192</v>
      </c>
      <c r="E264" s="47" t="s">
        <v>740</v>
      </c>
      <c r="F264" s="42" t="s">
        <v>815</v>
      </c>
      <c r="G264" s="41">
        <f>SUM(H264:I264)</f>
        <v>100238</v>
      </c>
      <c r="H264" s="41">
        <v>100238</v>
      </c>
      <c r="I264" s="41">
        <v>0</v>
      </c>
      <c r="J264" s="41">
        <f>SUM(K264:L264)</f>
        <v>104247</v>
      </c>
      <c r="K264" s="41">
        <v>104247</v>
      </c>
      <c r="L264" s="41">
        <v>0</v>
      </c>
      <c r="M264" s="41">
        <f>SUM(N264:O264)</f>
        <v>108417</v>
      </c>
      <c r="N264" s="41">
        <v>108417</v>
      </c>
      <c r="O264" s="41">
        <v>0</v>
      </c>
    </row>
    <row r="265" spans="1:15" ht="15.75">
      <c r="A265" s="197" t="s">
        <v>605</v>
      </c>
      <c r="B265" s="70" t="s">
        <v>603</v>
      </c>
      <c r="C265" s="83" t="s">
        <v>395</v>
      </c>
      <c r="D265" s="83" t="s">
        <v>199</v>
      </c>
      <c r="E265" s="42"/>
      <c r="F265" s="42"/>
      <c r="G265" s="58">
        <f aca="true" t="shared" si="138" ref="G265:O265">SUM(G266)</f>
        <v>267342.7</v>
      </c>
      <c r="H265" s="58">
        <f t="shared" si="138"/>
        <v>208497.1</v>
      </c>
      <c r="I265" s="58">
        <f t="shared" si="138"/>
        <v>58845.600000000006</v>
      </c>
      <c r="J265" s="58">
        <f t="shared" si="138"/>
        <v>259381</v>
      </c>
      <c r="K265" s="58">
        <f t="shared" si="138"/>
        <v>220141.1</v>
      </c>
      <c r="L265" s="58">
        <f t="shared" si="138"/>
        <v>39239.9</v>
      </c>
      <c r="M265" s="58">
        <f t="shared" si="138"/>
        <v>263903.6</v>
      </c>
      <c r="N265" s="58">
        <f t="shared" si="138"/>
        <v>227592.1</v>
      </c>
      <c r="O265" s="58">
        <f t="shared" si="138"/>
        <v>36311.5</v>
      </c>
    </row>
    <row r="266" spans="1:15" ht="63">
      <c r="A266" s="60" t="s">
        <v>843</v>
      </c>
      <c r="B266" s="131" t="s">
        <v>603</v>
      </c>
      <c r="C266" s="48" t="s">
        <v>395</v>
      </c>
      <c r="D266" s="48" t="s">
        <v>199</v>
      </c>
      <c r="E266" s="53" t="s">
        <v>734</v>
      </c>
      <c r="F266" s="42"/>
      <c r="G266" s="41">
        <f>SUM(G267,)</f>
        <v>267342.7</v>
      </c>
      <c r="H266" s="41">
        <f aca="true" t="shared" si="139" ref="H266:O267">SUM(H267,)</f>
        <v>208497.1</v>
      </c>
      <c r="I266" s="41">
        <f t="shared" si="139"/>
        <v>58845.600000000006</v>
      </c>
      <c r="J266" s="41">
        <f t="shared" si="139"/>
        <v>259381</v>
      </c>
      <c r="K266" s="41">
        <f t="shared" si="139"/>
        <v>220141.1</v>
      </c>
      <c r="L266" s="41">
        <f t="shared" si="139"/>
        <v>39239.9</v>
      </c>
      <c r="M266" s="41">
        <f t="shared" si="139"/>
        <v>263903.6</v>
      </c>
      <c r="N266" s="41">
        <f t="shared" si="139"/>
        <v>227592.1</v>
      </c>
      <c r="O266" s="41">
        <f t="shared" si="139"/>
        <v>36311.5</v>
      </c>
    </row>
    <row r="267" spans="1:15" ht="94.5">
      <c r="A267" s="60" t="s">
        <v>844</v>
      </c>
      <c r="B267" s="131" t="s">
        <v>603</v>
      </c>
      <c r="C267" s="48" t="s">
        <v>395</v>
      </c>
      <c r="D267" s="48" t="s">
        <v>199</v>
      </c>
      <c r="E267" s="53" t="s">
        <v>792</v>
      </c>
      <c r="F267" s="42"/>
      <c r="G267" s="41">
        <f>SUM(G268,)</f>
        <v>267342.7</v>
      </c>
      <c r="H267" s="41">
        <f t="shared" si="139"/>
        <v>208497.1</v>
      </c>
      <c r="I267" s="41">
        <f t="shared" si="139"/>
        <v>58845.600000000006</v>
      </c>
      <c r="J267" s="41">
        <f t="shared" si="139"/>
        <v>259381</v>
      </c>
      <c r="K267" s="41">
        <f t="shared" si="139"/>
        <v>220141.1</v>
      </c>
      <c r="L267" s="41">
        <f t="shared" si="139"/>
        <v>39239.9</v>
      </c>
      <c r="M267" s="41">
        <f t="shared" si="139"/>
        <v>263903.6</v>
      </c>
      <c r="N267" s="41">
        <f t="shared" si="139"/>
        <v>227592.1</v>
      </c>
      <c r="O267" s="41">
        <f t="shared" si="139"/>
        <v>36311.5</v>
      </c>
    </row>
    <row r="268" spans="1:15" ht="47.25">
      <c r="A268" s="60" t="s">
        <v>808</v>
      </c>
      <c r="B268" s="131" t="s">
        <v>603</v>
      </c>
      <c r="C268" s="48" t="s">
        <v>395</v>
      </c>
      <c r="D268" s="48" t="s">
        <v>199</v>
      </c>
      <c r="E268" s="53" t="s">
        <v>793</v>
      </c>
      <c r="F268" s="42"/>
      <c r="G268" s="41">
        <f>SUM(G269:G273)</f>
        <v>267342.7</v>
      </c>
      <c r="H268" s="41">
        <f aca="true" t="shared" si="140" ref="H268:O268">SUM(H269:H273)</f>
        <v>208497.1</v>
      </c>
      <c r="I268" s="41">
        <f t="shared" si="140"/>
        <v>58845.600000000006</v>
      </c>
      <c r="J268" s="41">
        <f t="shared" si="140"/>
        <v>259381</v>
      </c>
      <c r="K268" s="41">
        <f t="shared" si="140"/>
        <v>220141.1</v>
      </c>
      <c r="L268" s="41">
        <f t="shared" si="140"/>
        <v>39239.9</v>
      </c>
      <c r="M268" s="41">
        <f t="shared" si="140"/>
        <v>263903.6</v>
      </c>
      <c r="N268" s="41">
        <f t="shared" si="140"/>
        <v>227592.1</v>
      </c>
      <c r="O268" s="41">
        <f t="shared" si="140"/>
        <v>36311.5</v>
      </c>
    </row>
    <row r="269" spans="1:15" ht="204.75">
      <c r="A269" s="60" t="s">
        <v>519</v>
      </c>
      <c r="B269" s="131" t="s">
        <v>603</v>
      </c>
      <c r="C269" s="48" t="s">
        <v>395</v>
      </c>
      <c r="D269" s="48" t="s">
        <v>199</v>
      </c>
      <c r="E269" s="54" t="s">
        <v>520</v>
      </c>
      <c r="F269" s="42" t="s">
        <v>815</v>
      </c>
      <c r="G269" s="41">
        <f>SUM(H269:I269)</f>
        <v>5169.9</v>
      </c>
      <c r="H269" s="49">
        <v>3929.1</v>
      </c>
      <c r="I269" s="49">
        <v>1240.8</v>
      </c>
      <c r="J269" s="41">
        <f>SUM(K269:L269)</f>
        <v>5169.9</v>
      </c>
      <c r="K269" s="49">
        <v>3929.1</v>
      </c>
      <c r="L269" s="49">
        <v>1240.8</v>
      </c>
      <c r="M269" s="41">
        <f>SUM(N269:O269)</f>
        <v>5169.9</v>
      </c>
      <c r="N269" s="49">
        <v>3929.1</v>
      </c>
      <c r="O269" s="49">
        <v>1240.8</v>
      </c>
    </row>
    <row r="270" spans="1:15" ht="141.75">
      <c r="A270" s="60" t="s">
        <v>794</v>
      </c>
      <c r="B270" s="131" t="s">
        <v>603</v>
      </c>
      <c r="C270" s="48" t="s">
        <v>395</v>
      </c>
      <c r="D270" s="48" t="s">
        <v>199</v>
      </c>
      <c r="E270" s="54" t="s">
        <v>741</v>
      </c>
      <c r="F270" s="42" t="s">
        <v>815</v>
      </c>
      <c r="G270" s="41">
        <f>SUM(H270:I270)</f>
        <v>57604.8</v>
      </c>
      <c r="H270" s="49"/>
      <c r="I270" s="49">
        <v>57604.8</v>
      </c>
      <c r="J270" s="41">
        <f>SUM(K270:L270)</f>
        <v>37999.1</v>
      </c>
      <c r="K270" s="49"/>
      <c r="L270" s="49">
        <v>37999.1</v>
      </c>
      <c r="M270" s="41">
        <f>SUM(N270:O270)</f>
        <v>35070.7</v>
      </c>
      <c r="N270" s="49"/>
      <c r="O270" s="49">
        <f>36070.7-1000</f>
        <v>35070.7</v>
      </c>
    </row>
    <row r="271" spans="1:15" ht="126">
      <c r="A271" s="44" t="s">
        <v>595</v>
      </c>
      <c r="B271" s="131" t="s">
        <v>603</v>
      </c>
      <c r="C271" s="48" t="s">
        <v>395</v>
      </c>
      <c r="D271" s="48" t="s">
        <v>199</v>
      </c>
      <c r="E271" s="47" t="s">
        <v>742</v>
      </c>
      <c r="F271" s="42" t="s">
        <v>815</v>
      </c>
      <c r="G271" s="41">
        <f>SUM(H271:I271)</f>
        <v>195396</v>
      </c>
      <c r="H271" s="41">
        <v>195396</v>
      </c>
      <c r="I271" s="41"/>
      <c r="J271" s="41">
        <f>SUM(K271:L271)</f>
        <v>207040</v>
      </c>
      <c r="K271" s="41">
        <v>207040</v>
      </c>
      <c r="L271" s="41"/>
      <c r="M271" s="41">
        <f>SUM(N271:O271)</f>
        <v>214491</v>
      </c>
      <c r="N271" s="41">
        <v>214491</v>
      </c>
      <c r="O271" s="41"/>
    </row>
    <row r="272" spans="1:15" ht="204.75">
      <c r="A272" s="44" t="s">
        <v>413</v>
      </c>
      <c r="B272" s="54" t="s">
        <v>603</v>
      </c>
      <c r="C272" s="48" t="s">
        <v>395</v>
      </c>
      <c r="D272" s="48" t="s">
        <v>199</v>
      </c>
      <c r="E272" s="47" t="s">
        <v>743</v>
      </c>
      <c r="F272" s="42" t="s">
        <v>815</v>
      </c>
      <c r="G272" s="41">
        <f>SUM(H272:I272)</f>
        <v>1048</v>
      </c>
      <c r="H272" s="41">
        <v>1048</v>
      </c>
      <c r="I272" s="41"/>
      <c r="J272" s="41">
        <f>SUM(K272:L272)</f>
        <v>1048</v>
      </c>
      <c r="K272" s="41">
        <v>1048</v>
      </c>
      <c r="L272" s="41"/>
      <c r="M272" s="41">
        <f>SUM(N272:O272)</f>
        <v>1048</v>
      </c>
      <c r="N272" s="41">
        <v>1048</v>
      </c>
      <c r="O272" s="41"/>
    </row>
    <row r="273" spans="1:15" ht="204.75">
      <c r="A273" s="44" t="s">
        <v>521</v>
      </c>
      <c r="B273" s="54" t="s">
        <v>603</v>
      </c>
      <c r="C273" s="48" t="s">
        <v>395</v>
      </c>
      <c r="D273" s="48" t="s">
        <v>199</v>
      </c>
      <c r="E273" s="47" t="s">
        <v>569</v>
      </c>
      <c r="F273" s="42" t="s">
        <v>815</v>
      </c>
      <c r="G273" s="41">
        <f>SUM(H273:I273)</f>
        <v>8124</v>
      </c>
      <c r="H273" s="41">
        <v>8124</v>
      </c>
      <c r="I273" s="41"/>
      <c r="J273" s="41">
        <f>SUM(K273:L273)</f>
        <v>8124</v>
      </c>
      <c r="K273" s="41">
        <v>8124</v>
      </c>
      <c r="L273" s="41">
        <v>0</v>
      </c>
      <c r="M273" s="41">
        <f>SUM(N273:O273)</f>
        <v>8124</v>
      </c>
      <c r="N273" s="41">
        <v>8124</v>
      </c>
      <c r="O273" s="41"/>
    </row>
    <row r="274" spans="1:15" s="59" customFormat="1" ht="31.5">
      <c r="A274" s="82" t="s">
        <v>176</v>
      </c>
      <c r="B274" s="70" t="s">
        <v>603</v>
      </c>
      <c r="C274" s="83" t="s">
        <v>395</v>
      </c>
      <c r="D274" s="83" t="s">
        <v>546</v>
      </c>
      <c r="E274" s="107"/>
      <c r="F274" s="57"/>
      <c r="G274" s="58">
        <f aca="true" t="shared" si="141" ref="G274:O275">G275</f>
        <v>32985.1</v>
      </c>
      <c r="H274" s="58">
        <f t="shared" si="141"/>
        <v>0</v>
      </c>
      <c r="I274" s="58">
        <f t="shared" si="141"/>
        <v>32985.1</v>
      </c>
      <c r="J274" s="58">
        <f t="shared" si="141"/>
        <v>32412.6</v>
      </c>
      <c r="K274" s="58">
        <f t="shared" si="141"/>
        <v>0</v>
      </c>
      <c r="L274" s="58">
        <f t="shared" si="141"/>
        <v>32412.6</v>
      </c>
      <c r="M274" s="58">
        <f t="shared" si="141"/>
        <v>32879.4</v>
      </c>
      <c r="N274" s="58">
        <f t="shared" si="141"/>
        <v>0</v>
      </c>
      <c r="O274" s="58">
        <f t="shared" si="141"/>
        <v>32879.4</v>
      </c>
    </row>
    <row r="275" spans="1:15" ht="63">
      <c r="A275" s="60" t="s">
        <v>843</v>
      </c>
      <c r="B275" s="131" t="s">
        <v>603</v>
      </c>
      <c r="C275" s="48" t="s">
        <v>395</v>
      </c>
      <c r="D275" s="48" t="s">
        <v>546</v>
      </c>
      <c r="E275" s="53" t="s">
        <v>734</v>
      </c>
      <c r="F275" s="42"/>
      <c r="G275" s="41">
        <f t="shared" si="141"/>
        <v>32985.1</v>
      </c>
      <c r="H275" s="41">
        <f t="shared" si="141"/>
        <v>0</v>
      </c>
      <c r="I275" s="41">
        <f t="shared" si="141"/>
        <v>32985.1</v>
      </c>
      <c r="J275" s="41">
        <f t="shared" si="141"/>
        <v>32412.6</v>
      </c>
      <c r="K275" s="41">
        <f t="shared" si="141"/>
        <v>0</v>
      </c>
      <c r="L275" s="41">
        <f t="shared" si="141"/>
        <v>32412.6</v>
      </c>
      <c r="M275" s="41">
        <f t="shared" si="141"/>
        <v>32879.4</v>
      </c>
      <c r="N275" s="41">
        <f t="shared" si="141"/>
        <v>0</v>
      </c>
      <c r="O275" s="41">
        <f t="shared" si="141"/>
        <v>32879.4</v>
      </c>
    </row>
    <row r="276" spans="1:15" ht="110.25">
      <c r="A276" s="60" t="s">
        <v>98</v>
      </c>
      <c r="B276" s="131" t="s">
        <v>603</v>
      </c>
      <c r="C276" s="48" t="s">
        <v>395</v>
      </c>
      <c r="D276" s="48" t="s">
        <v>546</v>
      </c>
      <c r="E276" s="40" t="s">
        <v>809</v>
      </c>
      <c r="F276" s="42"/>
      <c r="G276" s="41">
        <f>SUM(G277,)</f>
        <v>32985.1</v>
      </c>
      <c r="H276" s="41">
        <f aca="true" t="shared" si="142" ref="H276:O276">SUM(H277,)</f>
        <v>0</v>
      </c>
      <c r="I276" s="41">
        <f t="shared" si="142"/>
        <v>32985.1</v>
      </c>
      <c r="J276" s="41">
        <f t="shared" si="142"/>
        <v>32412.6</v>
      </c>
      <c r="K276" s="41">
        <f t="shared" si="142"/>
        <v>0</v>
      </c>
      <c r="L276" s="41">
        <f t="shared" si="142"/>
        <v>32412.6</v>
      </c>
      <c r="M276" s="41">
        <f t="shared" si="142"/>
        <v>32879.4</v>
      </c>
      <c r="N276" s="41">
        <f t="shared" si="142"/>
        <v>0</v>
      </c>
      <c r="O276" s="41">
        <f t="shared" si="142"/>
        <v>32879.4</v>
      </c>
    </row>
    <row r="277" spans="1:15" ht="94.5">
      <c r="A277" s="60" t="s">
        <v>811</v>
      </c>
      <c r="B277" s="131" t="s">
        <v>603</v>
      </c>
      <c r="C277" s="48" t="s">
        <v>395</v>
      </c>
      <c r="D277" s="48" t="s">
        <v>546</v>
      </c>
      <c r="E277" s="40" t="s">
        <v>810</v>
      </c>
      <c r="F277" s="42"/>
      <c r="G277" s="41">
        <f aca="true" t="shared" si="143" ref="G277:O277">SUM(G278:G279)</f>
        <v>32985.1</v>
      </c>
      <c r="H277" s="41">
        <f t="shared" si="143"/>
        <v>0</v>
      </c>
      <c r="I277" s="41">
        <f t="shared" si="143"/>
        <v>32985.1</v>
      </c>
      <c r="J277" s="41">
        <f t="shared" si="143"/>
        <v>32412.6</v>
      </c>
      <c r="K277" s="41">
        <f t="shared" si="143"/>
        <v>0</v>
      </c>
      <c r="L277" s="41">
        <f t="shared" si="143"/>
        <v>32412.6</v>
      </c>
      <c r="M277" s="41">
        <f t="shared" si="143"/>
        <v>32879.4</v>
      </c>
      <c r="N277" s="41">
        <f t="shared" si="143"/>
        <v>0</v>
      </c>
      <c r="O277" s="41">
        <f t="shared" si="143"/>
        <v>32879.4</v>
      </c>
    </row>
    <row r="278" spans="1:15" ht="157.5">
      <c r="A278" s="44" t="s">
        <v>414</v>
      </c>
      <c r="B278" s="131" t="s">
        <v>603</v>
      </c>
      <c r="C278" s="48" t="s">
        <v>395</v>
      </c>
      <c r="D278" s="48" t="s">
        <v>546</v>
      </c>
      <c r="E278" s="42" t="s">
        <v>744</v>
      </c>
      <c r="F278" s="42" t="s">
        <v>815</v>
      </c>
      <c r="G278" s="41">
        <f>SUM(H278:I278)</f>
        <v>23110.1</v>
      </c>
      <c r="H278" s="41">
        <v>0</v>
      </c>
      <c r="I278" s="41">
        <v>23110.1</v>
      </c>
      <c r="J278" s="41">
        <f>SUM(K278:L278)</f>
        <v>22660.6</v>
      </c>
      <c r="K278" s="41">
        <v>0</v>
      </c>
      <c r="L278" s="41">
        <v>22660.6</v>
      </c>
      <c r="M278" s="41">
        <f>SUM(N278:O278)</f>
        <v>22737.4</v>
      </c>
      <c r="N278" s="41">
        <v>0</v>
      </c>
      <c r="O278" s="41">
        <v>22737.4</v>
      </c>
    </row>
    <row r="279" spans="1:15" ht="173.25">
      <c r="A279" s="44" t="s">
        <v>570</v>
      </c>
      <c r="B279" s="131" t="s">
        <v>603</v>
      </c>
      <c r="C279" s="48" t="s">
        <v>395</v>
      </c>
      <c r="D279" s="48" t="s">
        <v>546</v>
      </c>
      <c r="E279" s="42" t="s">
        <v>571</v>
      </c>
      <c r="F279" s="42" t="s">
        <v>815</v>
      </c>
      <c r="G279" s="41">
        <f>SUM(H279:I279)</f>
        <v>9875</v>
      </c>
      <c r="H279" s="41">
        <v>0</v>
      </c>
      <c r="I279" s="41">
        <v>9875</v>
      </c>
      <c r="J279" s="41">
        <f>SUM(K279:L279)</f>
        <v>9752</v>
      </c>
      <c r="K279" s="41">
        <v>0</v>
      </c>
      <c r="L279" s="41">
        <v>9752</v>
      </c>
      <c r="M279" s="41">
        <f>SUM(N279:O279)</f>
        <v>10142</v>
      </c>
      <c r="N279" s="41">
        <v>0</v>
      </c>
      <c r="O279" s="41">
        <v>10142</v>
      </c>
    </row>
    <row r="280" spans="1:15" ht="15.75">
      <c r="A280" s="197" t="s">
        <v>160</v>
      </c>
      <c r="B280" s="70" t="s">
        <v>603</v>
      </c>
      <c r="C280" s="83" t="s">
        <v>395</v>
      </c>
      <c r="D280" s="83" t="s">
        <v>395</v>
      </c>
      <c r="E280" s="42"/>
      <c r="F280" s="42"/>
      <c r="G280" s="58">
        <f aca="true" t="shared" si="144" ref="G280:O280">G281</f>
        <v>0</v>
      </c>
      <c r="H280" s="58">
        <f t="shared" si="144"/>
        <v>0</v>
      </c>
      <c r="I280" s="58">
        <f t="shared" si="144"/>
        <v>0</v>
      </c>
      <c r="J280" s="58">
        <f t="shared" si="144"/>
        <v>213</v>
      </c>
      <c r="K280" s="58">
        <f t="shared" si="144"/>
        <v>213</v>
      </c>
      <c r="L280" s="58">
        <f t="shared" si="144"/>
        <v>0</v>
      </c>
      <c r="M280" s="58">
        <f t="shared" si="144"/>
        <v>221</v>
      </c>
      <c r="N280" s="58">
        <f t="shared" si="144"/>
        <v>221</v>
      </c>
      <c r="O280" s="58">
        <f t="shared" si="144"/>
        <v>0</v>
      </c>
    </row>
    <row r="281" spans="1:15" ht="63">
      <c r="A281" s="60" t="s">
        <v>843</v>
      </c>
      <c r="B281" s="131" t="s">
        <v>603</v>
      </c>
      <c r="C281" s="48" t="s">
        <v>395</v>
      </c>
      <c r="D281" s="48" t="s">
        <v>395</v>
      </c>
      <c r="E281" s="40" t="s">
        <v>734</v>
      </c>
      <c r="F281" s="42"/>
      <c r="G281" s="41">
        <f>SUM(G282,)</f>
        <v>0</v>
      </c>
      <c r="H281" s="41">
        <f aca="true" t="shared" si="145" ref="H281:O281">SUM(H282,)</f>
        <v>0</v>
      </c>
      <c r="I281" s="41">
        <f t="shared" si="145"/>
        <v>0</v>
      </c>
      <c r="J281" s="41">
        <f t="shared" si="145"/>
        <v>213</v>
      </c>
      <c r="K281" s="41">
        <f t="shared" si="145"/>
        <v>213</v>
      </c>
      <c r="L281" s="41">
        <f t="shared" si="145"/>
        <v>0</v>
      </c>
      <c r="M281" s="41">
        <f t="shared" si="145"/>
        <v>221</v>
      </c>
      <c r="N281" s="41">
        <f t="shared" si="145"/>
        <v>221</v>
      </c>
      <c r="O281" s="41">
        <f t="shared" si="145"/>
        <v>0</v>
      </c>
    </row>
    <row r="282" spans="1:15" ht="94.5">
      <c r="A282" s="60" t="s">
        <v>844</v>
      </c>
      <c r="B282" s="131" t="s">
        <v>603</v>
      </c>
      <c r="C282" s="48" t="s">
        <v>395</v>
      </c>
      <c r="D282" s="48" t="s">
        <v>395</v>
      </c>
      <c r="E282" s="40" t="s">
        <v>792</v>
      </c>
      <c r="F282" s="42"/>
      <c r="G282" s="41">
        <f aca="true" t="shared" si="146" ref="G282:O282">G283</f>
        <v>0</v>
      </c>
      <c r="H282" s="41">
        <f t="shared" si="146"/>
        <v>0</v>
      </c>
      <c r="I282" s="41">
        <f t="shared" si="146"/>
        <v>0</v>
      </c>
      <c r="J282" s="41">
        <f t="shared" si="146"/>
        <v>213</v>
      </c>
      <c r="K282" s="41">
        <f t="shared" si="146"/>
        <v>213</v>
      </c>
      <c r="L282" s="41">
        <f t="shared" si="146"/>
        <v>0</v>
      </c>
      <c r="M282" s="41">
        <f t="shared" si="146"/>
        <v>221</v>
      </c>
      <c r="N282" s="41">
        <f t="shared" si="146"/>
        <v>221</v>
      </c>
      <c r="O282" s="41">
        <f t="shared" si="146"/>
        <v>0</v>
      </c>
    </row>
    <row r="283" spans="1:15" ht="63">
      <c r="A283" s="44" t="s">
        <v>652</v>
      </c>
      <c r="B283" s="131" t="s">
        <v>603</v>
      </c>
      <c r="C283" s="48" t="s">
        <v>395</v>
      </c>
      <c r="D283" s="48" t="s">
        <v>395</v>
      </c>
      <c r="E283" s="40" t="s">
        <v>651</v>
      </c>
      <c r="F283" s="42"/>
      <c r="G283" s="41">
        <f aca="true" t="shared" si="147" ref="G283:O283">SUM(G284:G284)</f>
        <v>0</v>
      </c>
      <c r="H283" s="41">
        <f t="shared" si="147"/>
        <v>0</v>
      </c>
      <c r="I283" s="41">
        <f t="shared" si="147"/>
        <v>0</v>
      </c>
      <c r="J283" s="41">
        <f t="shared" si="147"/>
        <v>213</v>
      </c>
      <c r="K283" s="41">
        <f t="shared" si="147"/>
        <v>213</v>
      </c>
      <c r="L283" s="41">
        <f t="shared" si="147"/>
        <v>0</v>
      </c>
      <c r="M283" s="41">
        <f t="shared" si="147"/>
        <v>221</v>
      </c>
      <c r="N283" s="41">
        <f t="shared" si="147"/>
        <v>221</v>
      </c>
      <c r="O283" s="41">
        <f t="shared" si="147"/>
        <v>0</v>
      </c>
    </row>
    <row r="284" spans="1:15" ht="110.25">
      <c r="A284" s="39" t="s">
        <v>200</v>
      </c>
      <c r="B284" s="131" t="s">
        <v>603</v>
      </c>
      <c r="C284" s="48" t="s">
        <v>395</v>
      </c>
      <c r="D284" s="48" t="s">
        <v>395</v>
      </c>
      <c r="E284" s="47" t="s">
        <v>745</v>
      </c>
      <c r="F284" s="42" t="s">
        <v>815</v>
      </c>
      <c r="G284" s="41">
        <f>SUM(H284:I284)</f>
        <v>0</v>
      </c>
      <c r="H284" s="49">
        <v>0</v>
      </c>
      <c r="I284" s="49"/>
      <c r="J284" s="41">
        <f>SUM(K284:L284)</f>
        <v>213</v>
      </c>
      <c r="K284" s="49">
        <v>213</v>
      </c>
      <c r="L284" s="49"/>
      <c r="M284" s="41">
        <f>SUM(N284:O284)</f>
        <v>221</v>
      </c>
      <c r="N284" s="49">
        <v>221</v>
      </c>
      <c r="O284" s="49"/>
    </row>
    <row r="285" spans="1:15" ht="31.5">
      <c r="A285" s="197" t="s">
        <v>606</v>
      </c>
      <c r="B285" s="70" t="s">
        <v>603</v>
      </c>
      <c r="C285" s="83" t="s">
        <v>395</v>
      </c>
      <c r="D285" s="83" t="s">
        <v>547</v>
      </c>
      <c r="E285" s="42"/>
      <c r="F285" s="42"/>
      <c r="G285" s="58">
        <f>SUM(G286)</f>
        <v>29298</v>
      </c>
      <c r="H285" s="58">
        <f aca="true" t="shared" si="148" ref="H285:O285">SUM(H286)</f>
        <v>0</v>
      </c>
      <c r="I285" s="58">
        <f t="shared" si="148"/>
        <v>29298</v>
      </c>
      <c r="J285" s="58">
        <f t="shared" si="148"/>
        <v>28902.2</v>
      </c>
      <c r="K285" s="58">
        <f t="shared" si="148"/>
        <v>0</v>
      </c>
      <c r="L285" s="58">
        <f t="shared" si="148"/>
        <v>28902.2</v>
      </c>
      <c r="M285" s="58">
        <f t="shared" si="148"/>
        <v>30512</v>
      </c>
      <c r="N285" s="58">
        <f t="shared" si="148"/>
        <v>0</v>
      </c>
      <c r="O285" s="58">
        <f t="shared" si="148"/>
        <v>30512</v>
      </c>
    </row>
    <row r="286" spans="1:15" ht="63">
      <c r="A286" s="60" t="s">
        <v>843</v>
      </c>
      <c r="B286" s="131" t="s">
        <v>603</v>
      </c>
      <c r="C286" s="48" t="s">
        <v>395</v>
      </c>
      <c r="D286" s="48" t="s">
        <v>547</v>
      </c>
      <c r="E286" s="40" t="s">
        <v>734</v>
      </c>
      <c r="F286" s="42"/>
      <c r="G286" s="41">
        <f>SUM(G287)</f>
        <v>29298</v>
      </c>
      <c r="H286" s="41">
        <f aca="true" t="shared" si="149" ref="H286:O286">SUM(H287)</f>
        <v>0</v>
      </c>
      <c r="I286" s="41">
        <f t="shared" si="149"/>
        <v>29298</v>
      </c>
      <c r="J286" s="41">
        <f t="shared" si="149"/>
        <v>28902.2</v>
      </c>
      <c r="K286" s="41">
        <f t="shared" si="149"/>
        <v>0</v>
      </c>
      <c r="L286" s="41">
        <f t="shared" si="149"/>
        <v>28902.2</v>
      </c>
      <c r="M286" s="41">
        <f t="shared" si="149"/>
        <v>30512</v>
      </c>
      <c r="N286" s="41">
        <f t="shared" si="149"/>
        <v>0</v>
      </c>
      <c r="O286" s="41">
        <f t="shared" si="149"/>
        <v>30512</v>
      </c>
    </row>
    <row r="287" spans="1:15" ht="126">
      <c r="A287" s="60" t="s">
        <v>99</v>
      </c>
      <c r="B287" s="131" t="s">
        <v>603</v>
      </c>
      <c r="C287" s="48" t="s">
        <v>395</v>
      </c>
      <c r="D287" s="48" t="s">
        <v>547</v>
      </c>
      <c r="E287" s="40" t="s">
        <v>812</v>
      </c>
      <c r="F287" s="42"/>
      <c r="G287" s="41">
        <f>SUM(G288,G290,)</f>
        <v>29298</v>
      </c>
      <c r="H287" s="41">
        <f aca="true" t="shared" si="150" ref="H287:O287">SUM(H288,H290,)</f>
        <v>0</v>
      </c>
      <c r="I287" s="41">
        <f t="shared" si="150"/>
        <v>29298</v>
      </c>
      <c r="J287" s="41">
        <f t="shared" si="150"/>
        <v>28902.2</v>
      </c>
      <c r="K287" s="41">
        <f t="shared" si="150"/>
        <v>0</v>
      </c>
      <c r="L287" s="41">
        <f t="shared" si="150"/>
        <v>28902.2</v>
      </c>
      <c r="M287" s="41">
        <f t="shared" si="150"/>
        <v>30512</v>
      </c>
      <c r="N287" s="41">
        <f t="shared" si="150"/>
        <v>0</v>
      </c>
      <c r="O287" s="41">
        <f t="shared" si="150"/>
        <v>30512</v>
      </c>
    </row>
    <row r="288" spans="1:15" ht="47.25">
      <c r="A288" s="60" t="s">
        <v>799</v>
      </c>
      <c r="B288" s="131" t="s">
        <v>603</v>
      </c>
      <c r="C288" s="48" t="s">
        <v>395</v>
      </c>
      <c r="D288" s="48" t="s">
        <v>547</v>
      </c>
      <c r="E288" s="40" t="s">
        <v>201</v>
      </c>
      <c r="F288" s="42"/>
      <c r="G288" s="41">
        <f aca="true" t="shared" si="151" ref="G288:O288">G289</f>
        <v>2149</v>
      </c>
      <c r="H288" s="41">
        <f t="shared" si="151"/>
        <v>0</v>
      </c>
      <c r="I288" s="41">
        <f t="shared" si="151"/>
        <v>2149</v>
      </c>
      <c r="J288" s="41">
        <f t="shared" si="151"/>
        <v>2272</v>
      </c>
      <c r="K288" s="41">
        <f t="shared" si="151"/>
        <v>0</v>
      </c>
      <c r="L288" s="41">
        <f t="shared" si="151"/>
        <v>2272</v>
      </c>
      <c r="M288" s="41">
        <f t="shared" si="151"/>
        <v>2363</v>
      </c>
      <c r="N288" s="41">
        <f t="shared" si="151"/>
        <v>0</v>
      </c>
      <c r="O288" s="41">
        <f t="shared" si="151"/>
        <v>2363</v>
      </c>
    </row>
    <row r="289" spans="1:15" ht="204.75">
      <c r="A289" s="39" t="s">
        <v>541</v>
      </c>
      <c r="B289" s="131" t="s">
        <v>603</v>
      </c>
      <c r="C289" s="48" t="s">
        <v>395</v>
      </c>
      <c r="D289" s="48" t="s">
        <v>547</v>
      </c>
      <c r="E289" s="42" t="s">
        <v>746</v>
      </c>
      <c r="F289" s="42">
        <v>100</v>
      </c>
      <c r="G289" s="41">
        <f>SUM(H289:I289)</f>
        <v>2149</v>
      </c>
      <c r="H289" s="49"/>
      <c r="I289" s="49">
        <v>2149</v>
      </c>
      <c r="J289" s="41">
        <f>SUM(K289:L289)</f>
        <v>2272</v>
      </c>
      <c r="K289" s="49"/>
      <c r="L289" s="49">
        <v>2272</v>
      </c>
      <c r="M289" s="41">
        <f>SUM(N289:O289)</f>
        <v>2363</v>
      </c>
      <c r="N289" s="49"/>
      <c r="O289" s="49">
        <v>2363</v>
      </c>
    </row>
    <row r="290" spans="1:15" ht="110.25">
      <c r="A290" s="60" t="s">
        <v>798</v>
      </c>
      <c r="B290" s="131" t="s">
        <v>603</v>
      </c>
      <c r="C290" s="48" t="s">
        <v>395</v>
      </c>
      <c r="D290" s="48" t="s">
        <v>547</v>
      </c>
      <c r="E290" s="40" t="s">
        <v>797</v>
      </c>
      <c r="F290" s="42"/>
      <c r="G290" s="41">
        <f aca="true" t="shared" si="152" ref="G290:O290">SUM(G291:G293)</f>
        <v>27149</v>
      </c>
      <c r="H290" s="41">
        <f t="shared" si="152"/>
        <v>0</v>
      </c>
      <c r="I290" s="41">
        <f t="shared" si="152"/>
        <v>27149</v>
      </c>
      <c r="J290" s="41">
        <f t="shared" si="152"/>
        <v>26630.2</v>
      </c>
      <c r="K290" s="41">
        <f t="shared" si="152"/>
        <v>0</v>
      </c>
      <c r="L290" s="41">
        <f t="shared" si="152"/>
        <v>26630.2</v>
      </c>
      <c r="M290" s="41">
        <f t="shared" si="152"/>
        <v>28149</v>
      </c>
      <c r="N290" s="41">
        <f t="shared" si="152"/>
        <v>0</v>
      </c>
      <c r="O290" s="41">
        <f t="shared" si="152"/>
        <v>28149</v>
      </c>
    </row>
    <row r="291" spans="1:15" ht="236.25">
      <c r="A291" s="46" t="s">
        <v>409</v>
      </c>
      <c r="B291" s="131" t="s">
        <v>603</v>
      </c>
      <c r="C291" s="48" t="s">
        <v>395</v>
      </c>
      <c r="D291" s="48" t="s">
        <v>547</v>
      </c>
      <c r="E291" s="42" t="s">
        <v>748</v>
      </c>
      <c r="F291" s="42">
        <v>100</v>
      </c>
      <c r="G291" s="41">
        <f>SUM(H291:I291)</f>
        <v>23827</v>
      </c>
      <c r="H291" s="49"/>
      <c r="I291" s="49">
        <v>23827</v>
      </c>
      <c r="J291" s="41">
        <f>SUM(K291:L291)</f>
        <v>24780</v>
      </c>
      <c r="K291" s="49"/>
      <c r="L291" s="49">
        <v>24780</v>
      </c>
      <c r="M291" s="41">
        <f>SUM(N291:O291)</f>
        <v>25771</v>
      </c>
      <c r="N291" s="49"/>
      <c r="O291" s="49">
        <v>25771</v>
      </c>
    </row>
    <row r="292" spans="1:15" ht="126">
      <c r="A292" s="39" t="s">
        <v>44</v>
      </c>
      <c r="B292" s="131" t="s">
        <v>603</v>
      </c>
      <c r="C292" s="48" t="s">
        <v>395</v>
      </c>
      <c r="D292" s="48" t="s">
        <v>547</v>
      </c>
      <c r="E292" s="42" t="s">
        <v>748</v>
      </c>
      <c r="F292" s="42">
        <v>200</v>
      </c>
      <c r="G292" s="41">
        <f>SUM(H292:I292)</f>
        <v>3312.4</v>
      </c>
      <c r="H292" s="49"/>
      <c r="I292" s="49">
        <v>3312.4</v>
      </c>
      <c r="J292" s="41">
        <f>SUM(K292:L292)</f>
        <v>1850.2</v>
      </c>
      <c r="K292" s="49"/>
      <c r="L292" s="49">
        <v>1850.2</v>
      </c>
      <c r="M292" s="41">
        <f>SUM(N292:O292)</f>
        <v>2378</v>
      </c>
      <c r="N292" s="49"/>
      <c r="O292" s="49">
        <v>2378</v>
      </c>
    </row>
    <row r="293" spans="1:15" ht="110.25">
      <c r="A293" s="39" t="s">
        <v>45</v>
      </c>
      <c r="B293" s="131" t="s">
        <v>603</v>
      </c>
      <c r="C293" s="48" t="s">
        <v>395</v>
      </c>
      <c r="D293" s="48" t="s">
        <v>547</v>
      </c>
      <c r="E293" s="42" t="s">
        <v>748</v>
      </c>
      <c r="F293" s="42">
        <v>800</v>
      </c>
      <c r="G293" s="41">
        <f>SUM(H293:I293)</f>
        <v>9.6</v>
      </c>
      <c r="H293" s="49"/>
      <c r="I293" s="49">
        <v>9.6</v>
      </c>
      <c r="J293" s="41">
        <f>SUM(K293:L293)</f>
        <v>0</v>
      </c>
      <c r="K293" s="49"/>
      <c r="L293" s="49"/>
      <c r="M293" s="41">
        <f>SUM(N293:O293)</f>
        <v>0</v>
      </c>
      <c r="N293" s="49"/>
      <c r="O293" s="49"/>
    </row>
    <row r="294" spans="1:15" ht="15.75">
      <c r="A294" s="197" t="s">
        <v>816</v>
      </c>
      <c r="B294" s="70" t="s">
        <v>603</v>
      </c>
      <c r="C294" s="57">
        <v>10</v>
      </c>
      <c r="D294" s="42"/>
      <c r="E294" s="42"/>
      <c r="F294" s="42"/>
      <c r="G294" s="58">
        <f>SUM(G295,G305)</f>
        <v>22267.2</v>
      </c>
      <c r="H294" s="58">
        <f aca="true" t="shared" si="153" ref="H294:O294">SUM(H295,H305)</f>
        <v>22267.2</v>
      </c>
      <c r="I294" s="58">
        <f t="shared" si="153"/>
        <v>0</v>
      </c>
      <c r="J294" s="58">
        <f t="shared" si="153"/>
        <v>24824.1</v>
      </c>
      <c r="K294" s="58">
        <f t="shared" si="153"/>
        <v>24824.1</v>
      </c>
      <c r="L294" s="58">
        <f t="shared" si="153"/>
        <v>0</v>
      </c>
      <c r="M294" s="58">
        <f t="shared" si="153"/>
        <v>25862.4</v>
      </c>
      <c r="N294" s="58">
        <f t="shared" si="153"/>
        <v>25862.4</v>
      </c>
      <c r="O294" s="58">
        <f t="shared" si="153"/>
        <v>0</v>
      </c>
    </row>
    <row r="295" spans="1:15" ht="31.5">
      <c r="A295" s="197" t="s">
        <v>817</v>
      </c>
      <c r="B295" s="70" t="s">
        <v>603</v>
      </c>
      <c r="C295" s="57">
        <v>10</v>
      </c>
      <c r="D295" s="83" t="s">
        <v>546</v>
      </c>
      <c r="E295" s="42"/>
      <c r="F295" s="42"/>
      <c r="G295" s="58">
        <f aca="true" t="shared" si="154" ref="G295:O295">SUM(G296,G301)</f>
        <v>20200.2</v>
      </c>
      <c r="H295" s="58">
        <f t="shared" si="154"/>
        <v>20200.2</v>
      </c>
      <c r="I295" s="58">
        <f t="shared" si="154"/>
        <v>0</v>
      </c>
      <c r="J295" s="58">
        <f t="shared" si="154"/>
        <v>22726.1</v>
      </c>
      <c r="K295" s="58">
        <f t="shared" si="154"/>
        <v>22726.1</v>
      </c>
      <c r="L295" s="58">
        <f t="shared" si="154"/>
        <v>0</v>
      </c>
      <c r="M295" s="58">
        <f t="shared" si="154"/>
        <v>23764.4</v>
      </c>
      <c r="N295" s="58">
        <f t="shared" si="154"/>
        <v>23764.4</v>
      </c>
      <c r="O295" s="58">
        <f t="shared" si="154"/>
        <v>0</v>
      </c>
    </row>
    <row r="296" spans="1:15" ht="63">
      <c r="A296" s="39" t="s">
        <v>843</v>
      </c>
      <c r="B296" s="131" t="s">
        <v>603</v>
      </c>
      <c r="C296" s="42">
        <v>10</v>
      </c>
      <c r="D296" s="48" t="s">
        <v>546</v>
      </c>
      <c r="E296" s="40" t="s">
        <v>734</v>
      </c>
      <c r="F296" s="42"/>
      <c r="G296" s="41">
        <f>G297</f>
        <v>14474.2</v>
      </c>
      <c r="H296" s="41">
        <f aca="true" t="shared" si="155" ref="H296:O297">H297</f>
        <v>14474.2</v>
      </c>
      <c r="I296" s="41">
        <f t="shared" si="155"/>
        <v>0</v>
      </c>
      <c r="J296" s="41">
        <f t="shared" si="155"/>
        <v>15050.1</v>
      </c>
      <c r="K296" s="41">
        <f t="shared" si="155"/>
        <v>15050.1</v>
      </c>
      <c r="L296" s="41">
        <f t="shared" si="155"/>
        <v>0</v>
      </c>
      <c r="M296" s="41">
        <f t="shared" si="155"/>
        <v>15659.4</v>
      </c>
      <c r="N296" s="41">
        <f t="shared" si="155"/>
        <v>15659.4</v>
      </c>
      <c r="O296" s="41">
        <f t="shared" si="155"/>
        <v>0</v>
      </c>
    </row>
    <row r="297" spans="1:15" ht="126">
      <c r="A297" s="39" t="s">
        <v>99</v>
      </c>
      <c r="B297" s="131" t="s">
        <v>603</v>
      </c>
      <c r="C297" s="42">
        <v>10</v>
      </c>
      <c r="D297" s="48" t="s">
        <v>546</v>
      </c>
      <c r="E297" s="40" t="s">
        <v>529</v>
      </c>
      <c r="F297" s="42"/>
      <c r="G297" s="41">
        <f>G298</f>
        <v>14474.2</v>
      </c>
      <c r="H297" s="41">
        <f t="shared" si="155"/>
        <v>14474.2</v>
      </c>
      <c r="I297" s="41">
        <f t="shared" si="155"/>
        <v>0</v>
      </c>
      <c r="J297" s="41">
        <f t="shared" si="155"/>
        <v>15050.1</v>
      </c>
      <c r="K297" s="41">
        <f t="shared" si="155"/>
        <v>15050.1</v>
      </c>
      <c r="L297" s="41">
        <f t="shared" si="155"/>
        <v>0</v>
      </c>
      <c r="M297" s="41">
        <f t="shared" si="155"/>
        <v>15659.4</v>
      </c>
      <c r="N297" s="41">
        <f t="shared" si="155"/>
        <v>15659.4</v>
      </c>
      <c r="O297" s="41">
        <f t="shared" si="155"/>
        <v>0</v>
      </c>
    </row>
    <row r="298" spans="1:15" ht="47.25">
      <c r="A298" s="39" t="s">
        <v>796</v>
      </c>
      <c r="B298" s="131" t="s">
        <v>603</v>
      </c>
      <c r="C298" s="42">
        <v>10</v>
      </c>
      <c r="D298" s="48" t="s">
        <v>546</v>
      </c>
      <c r="E298" s="40" t="s">
        <v>530</v>
      </c>
      <c r="F298" s="42"/>
      <c r="G298" s="41">
        <f aca="true" t="shared" si="156" ref="G298:O298">SUM(G299:G300)</f>
        <v>14474.2</v>
      </c>
      <c r="H298" s="41">
        <f t="shared" si="156"/>
        <v>14474.2</v>
      </c>
      <c r="I298" s="41">
        <f t="shared" si="156"/>
        <v>0</v>
      </c>
      <c r="J298" s="41">
        <f t="shared" si="156"/>
        <v>15050.1</v>
      </c>
      <c r="K298" s="41">
        <f t="shared" si="156"/>
        <v>15050.1</v>
      </c>
      <c r="L298" s="41">
        <f t="shared" si="156"/>
        <v>0</v>
      </c>
      <c r="M298" s="41">
        <f t="shared" si="156"/>
        <v>15659.4</v>
      </c>
      <c r="N298" s="41">
        <f t="shared" si="156"/>
        <v>15659.4</v>
      </c>
      <c r="O298" s="41">
        <f t="shared" si="156"/>
        <v>0</v>
      </c>
    </row>
    <row r="299" spans="1:15" ht="346.5">
      <c r="A299" s="46" t="s">
        <v>379</v>
      </c>
      <c r="B299" s="131" t="s">
        <v>603</v>
      </c>
      <c r="C299" s="42">
        <v>10</v>
      </c>
      <c r="D299" s="48" t="s">
        <v>546</v>
      </c>
      <c r="E299" s="42" t="s">
        <v>747</v>
      </c>
      <c r="F299" s="42" t="s">
        <v>167</v>
      </c>
      <c r="G299" s="41">
        <f>SUM(H299:I299)</f>
        <v>11867</v>
      </c>
      <c r="H299" s="41">
        <v>11867</v>
      </c>
      <c r="I299" s="41"/>
      <c r="J299" s="41">
        <f>SUM(K299:L299)</f>
        <v>12341</v>
      </c>
      <c r="K299" s="41">
        <v>12341</v>
      </c>
      <c r="L299" s="41"/>
      <c r="M299" s="41">
        <f>SUM(N299:O299)</f>
        <v>12841</v>
      </c>
      <c r="N299" s="41">
        <v>12841</v>
      </c>
      <c r="O299" s="41"/>
    </row>
    <row r="300" spans="1:15" ht="236.25">
      <c r="A300" s="46" t="s">
        <v>528</v>
      </c>
      <c r="B300" s="131" t="s">
        <v>603</v>
      </c>
      <c r="C300" s="42">
        <v>10</v>
      </c>
      <c r="D300" s="48" t="s">
        <v>546</v>
      </c>
      <c r="E300" s="42" t="s">
        <v>747</v>
      </c>
      <c r="F300" s="42" t="s">
        <v>818</v>
      </c>
      <c r="G300" s="41">
        <f>SUM(H300:I300)</f>
        <v>2607.2</v>
      </c>
      <c r="H300" s="41">
        <v>2607.2</v>
      </c>
      <c r="I300" s="41"/>
      <c r="J300" s="41">
        <f>SUM(K300:L300)</f>
        <v>2709.1</v>
      </c>
      <c r="K300" s="41">
        <v>2709.1</v>
      </c>
      <c r="L300" s="41"/>
      <c r="M300" s="41">
        <f>SUM(N300:O300)</f>
        <v>2818.4</v>
      </c>
      <c r="N300" s="41">
        <v>2818.4</v>
      </c>
      <c r="O300" s="58"/>
    </row>
    <row r="301" spans="1:15" ht="78.75">
      <c r="A301" s="60" t="s">
        <v>63</v>
      </c>
      <c r="B301" s="131" t="s">
        <v>603</v>
      </c>
      <c r="C301" s="42">
        <v>10</v>
      </c>
      <c r="D301" s="48" t="s">
        <v>546</v>
      </c>
      <c r="E301" s="61" t="s">
        <v>368</v>
      </c>
      <c r="F301" s="42"/>
      <c r="G301" s="41">
        <f>G302</f>
        <v>5726</v>
      </c>
      <c r="H301" s="41">
        <f aca="true" t="shared" si="157" ref="H301:O302">H302</f>
        <v>5726</v>
      </c>
      <c r="I301" s="41">
        <f t="shared" si="157"/>
        <v>0</v>
      </c>
      <c r="J301" s="41">
        <f>J302</f>
        <v>7676</v>
      </c>
      <c r="K301" s="41">
        <f t="shared" si="157"/>
        <v>7676</v>
      </c>
      <c r="L301" s="41">
        <f t="shared" si="157"/>
        <v>0</v>
      </c>
      <c r="M301" s="41">
        <f>M302</f>
        <v>8105</v>
      </c>
      <c r="N301" s="41">
        <f t="shared" si="157"/>
        <v>8105</v>
      </c>
      <c r="O301" s="41">
        <f t="shared" si="157"/>
        <v>0</v>
      </c>
    </row>
    <row r="302" spans="1:15" ht="110.25">
      <c r="A302" s="60" t="s">
        <v>100</v>
      </c>
      <c r="B302" s="131" t="s">
        <v>603</v>
      </c>
      <c r="C302" s="42">
        <v>10</v>
      </c>
      <c r="D302" s="48" t="s">
        <v>546</v>
      </c>
      <c r="E302" s="61" t="s">
        <v>800</v>
      </c>
      <c r="F302" s="42"/>
      <c r="G302" s="41">
        <f>G303</f>
        <v>5726</v>
      </c>
      <c r="H302" s="41">
        <f t="shared" si="157"/>
        <v>5726</v>
      </c>
      <c r="I302" s="41">
        <f t="shared" si="157"/>
        <v>0</v>
      </c>
      <c r="J302" s="41">
        <f>J303</f>
        <v>7676</v>
      </c>
      <c r="K302" s="41">
        <f t="shared" si="157"/>
        <v>7676</v>
      </c>
      <c r="L302" s="41">
        <f t="shared" si="157"/>
        <v>0</v>
      </c>
      <c r="M302" s="41">
        <f>M303</f>
        <v>8105</v>
      </c>
      <c r="N302" s="41">
        <f t="shared" si="157"/>
        <v>8105</v>
      </c>
      <c r="O302" s="41">
        <f t="shared" si="157"/>
        <v>0</v>
      </c>
    </row>
    <row r="303" spans="1:15" ht="63">
      <c r="A303" s="60" t="s">
        <v>161</v>
      </c>
      <c r="B303" s="131" t="s">
        <v>603</v>
      </c>
      <c r="C303" s="42">
        <v>10</v>
      </c>
      <c r="D303" s="48" t="s">
        <v>546</v>
      </c>
      <c r="E303" s="61" t="s">
        <v>801</v>
      </c>
      <c r="F303" s="42"/>
      <c r="G303" s="41">
        <f>SUM(H303:I303)</f>
        <v>5726</v>
      </c>
      <c r="H303" s="41">
        <f>SUM(H304:H304)</f>
        <v>5726</v>
      </c>
      <c r="I303" s="41">
        <f>SUM(I304:I304)</f>
        <v>0</v>
      </c>
      <c r="J303" s="41">
        <f>SUM(K303:L303)</f>
        <v>7676</v>
      </c>
      <c r="K303" s="41">
        <f>SUM(K304:K304)</f>
        <v>7676</v>
      </c>
      <c r="L303" s="41">
        <f>SUM(L304:L304)</f>
        <v>0</v>
      </c>
      <c r="M303" s="41">
        <f>SUM(N303:O303)</f>
        <v>8105</v>
      </c>
      <c r="N303" s="41">
        <f>SUM(N304:N304)</f>
        <v>8105</v>
      </c>
      <c r="O303" s="41">
        <f>SUM(O304:O304)</f>
        <v>0</v>
      </c>
    </row>
    <row r="304" spans="1:15" ht="126">
      <c r="A304" s="60" t="s">
        <v>522</v>
      </c>
      <c r="B304" s="131" t="s">
        <v>603</v>
      </c>
      <c r="C304" s="42">
        <v>10</v>
      </c>
      <c r="D304" s="48" t="s">
        <v>546</v>
      </c>
      <c r="E304" s="47" t="s">
        <v>749</v>
      </c>
      <c r="F304" s="42" t="s">
        <v>815</v>
      </c>
      <c r="G304" s="41">
        <f>SUM(H304:I304)</f>
        <v>5726</v>
      </c>
      <c r="H304" s="41">
        <v>5726</v>
      </c>
      <c r="I304" s="41"/>
      <c r="J304" s="41">
        <f>SUM(K304:L304)</f>
        <v>7676</v>
      </c>
      <c r="K304" s="41">
        <v>7676</v>
      </c>
      <c r="L304" s="41"/>
      <c r="M304" s="41">
        <f>SUM(N304:O304)</f>
        <v>8105</v>
      </c>
      <c r="N304" s="41">
        <v>8105</v>
      </c>
      <c r="O304" s="41"/>
    </row>
    <row r="305" spans="1:15" ht="15.75">
      <c r="A305" s="197" t="s">
        <v>819</v>
      </c>
      <c r="B305" s="70" t="s">
        <v>603</v>
      </c>
      <c r="C305" s="57">
        <v>10</v>
      </c>
      <c r="D305" s="83" t="s">
        <v>193</v>
      </c>
      <c r="E305" s="42"/>
      <c r="F305" s="42"/>
      <c r="G305" s="58">
        <f aca="true" t="shared" si="158" ref="G305:O307">G306</f>
        <v>2067</v>
      </c>
      <c r="H305" s="58">
        <f t="shared" si="158"/>
        <v>2067</v>
      </c>
      <c r="I305" s="58">
        <f t="shared" si="158"/>
        <v>0</v>
      </c>
      <c r="J305" s="58">
        <f t="shared" si="158"/>
        <v>2098</v>
      </c>
      <c r="K305" s="58">
        <f t="shared" si="158"/>
        <v>2098</v>
      </c>
      <c r="L305" s="58">
        <f t="shared" si="158"/>
        <v>0</v>
      </c>
      <c r="M305" s="58">
        <f t="shared" si="158"/>
        <v>2098</v>
      </c>
      <c r="N305" s="58">
        <f t="shared" si="158"/>
        <v>2098</v>
      </c>
      <c r="O305" s="58">
        <f t="shared" si="158"/>
        <v>0</v>
      </c>
    </row>
    <row r="306" spans="1:15" ht="63">
      <c r="A306" s="60" t="s">
        <v>843</v>
      </c>
      <c r="B306" s="115">
        <v>871</v>
      </c>
      <c r="C306" s="42">
        <v>10</v>
      </c>
      <c r="D306" s="48" t="s">
        <v>193</v>
      </c>
      <c r="E306" s="61" t="s">
        <v>734</v>
      </c>
      <c r="F306" s="42"/>
      <c r="G306" s="41">
        <f>G307</f>
        <v>2067</v>
      </c>
      <c r="H306" s="41">
        <f t="shared" si="158"/>
        <v>2067</v>
      </c>
      <c r="I306" s="41">
        <f t="shared" si="158"/>
        <v>0</v>
      </c>
      <c r="J306" s="41">
        <f>J307</f>
        <v>2098</v>
      </c>
      <c r="K306" s="41">
        <f t="shared" si="158"/>
        <v>2098</v>
      </c>
      <c r="L306" s="41">
        <f t="shared" si="158"/>
        <v>0</v>
      </c>
      <c r="M306" s="41">
        <f>M307</f>
        <v>2098</v>
      </c>
      <c r="N306" s="41">
        <f t="shared" si="158"/>
        <v>2098</v>
      </c>
      <c r="O306" s="41">
        <f t="shared" si="158"/>
        <v>0</v>
      </c>
    </row>
    <row r="307" spans="1:15" ht="94.5">
      <c r="A307" s="60" t="s">
        <v>97</v>
      </c>
      <c r="B307" s="115">
        <v>871</v>
      </c>
      <c r="C307" s="42">
        <v>10</v>
      </c>
      <c r="D307" s="48" t="s">
        <v>193</v>
      </c>
      <c r="E307" s="61" t="s">
        <v>735</v>
      </c>
      <c r="F307" s="42"/>
      <c r="G307" s="41">
        <f>G308</f>
        <v>2067</v>
      </c>
      <c r="H307" s="41">
        <f t="shared" si="158"/>
        <v>2067</v>
      </c>
      <c r="I307" s="41">
        <f t="shared" si="158"/>
        <v>0</v>
      </c>
      <c r="J307" s="41">
        <f>J308</f>
        <v>2098</v>
      </c>
      <c r="K307" s="41">
        <f t="shared" si="158"/>
        <v>2098</v>
      </c>
      <c r="L307" s="41">
        <f t="shared" si="158"/>
        <v>0</v>
      </c>
      <c r="M307" s="41">
        <f>M308</f>
        <v>2098</v>
      </c>
      <c r="N307" s="41">
        <f t="shared" si="158"/>
        <v>2098</v>
      </c>
      <c r="O307" s="41">
        <f t="shared" si="158"/>
        <v>0</v>
      </c>
    </row>
    <row r="308" spans="1:15" ht="63">
      <c r="A308" s="44" t="s">
        <v>415</v>
      </c>
      <c r="B308" s="115">
        <v>871</v>
      </c>
      <c r="C308" s="42">
        <v>10</v>
      </c>
      <c r="D308" s="48" t="s">
        <v>193</v>
      </c>
      <c r="E308" s="61" t="s">
        <v>162</v>
      </c>
      <c r="F308" s="42"/>
      <c r="G308" s="41">
        <f aca="true" t="shared" si="159" ref="G308:O308">SUM(G309:G309)</f>
        <v>2067</v>
      </c>
      <c r="H308" s="41">
        <f t="shared" si="159"/>
        <v>2067</v>
      </c>
      <c r="I308" s="41">
        <f t="shared" si="159"/>
        <v>0</v>
      </c>
      <c r="J308" s="41">
        <f t="shared" si="159"/>
        <v>2098</v>
      </c>
      <c r="K308" s="41">
        <f t="shared" si="159"/>
        <v>2098</v>
      </c>
      <c r="L308" s="41">
        <f t="shared" si="159"/>
        <v>0</v>
      </c>
      <c r="M308" s="41">
        <f t="shared" si="159"/>
        <v>2098</v>
      </c>
      <c r="N308" s="41">
        <f t="shared" si="159"/>
        <v>2098</v>
      </c>
      <c r="O308" s="41">
        <f t="shared" si="159"/>
        <v>0</v>
      </c>
    </row>
    <row r="309" spans="1:15" ht="236.25">
      <c r="A309" s="44" t="s">
        <v>523</v>
      </c>
      <c r="B309" s="115">
        <v>871</v>
      </c>
      <c r="C309" s="42">
        <v>10</v>
      </c>
      <c r="D309" s="48" t="s">
        <v>193</v>
      </c>
      <c r="E309" s="47" t="s">
        <v>750</v>
      </c>
      <c r="F309" s="42" t="s">
        <v>815</v>
      </c>
      <c r="G309" s="41">
        <f>SUM(H309:I309)</f>
        <v>2067</v>
      </c>
      <c r="H309" s="41">
        <v>2067</v>
      </c>
      <c r="I309" s="41">
        <v>0</v>
      </c>
      <c r="J309" s="41">
        <f>SUM(K309:L309)</f>
        <v>2098</v>
      </c>
      <c r="K309" s="41">
        <v>2098</v>
      </c>
      <c r="L309" s="41">
        <v>0</v>
      </c>
      <c r="M309" s="41">
        <f>SUM(N309:O309)</f>
        <v>2098</v>
      </c>
      <c r="N309" s="41">
        <v>2098</v>
      </c>
      <c r="O309" s="41"/>
    </row>
    <row r="310" spans="1:15" ht="47.25">
      <c r="A310" s="36" t="s">
        <v>607</v>
      </c>
      <c r="B310" s="111">
        <v>872</v>
      </c>
      <c r="C310" s="42"/>
      <c r="D310" s="42"/>
      <c r="E310" s="42"/>
      <c r="F310" s="42"/>
      <c r="G310" s="58">
        <f aca="true" t="shared" si="160" ref="G310:O310">SUM(G311,G317,G347)</f>
        <v>112941.8</v>
      </c>
      <c r="H310" s="58">
        <f t="shared" si="160"/>
        <v>922.8</v>
      </c>
      <c r="I310" s="58">
        <f t="shared" si="160"/>
        <v>112019</v>
      </c>
      <c r="J310" s="58">
        <f t="shared" si="160"/>
        <v>101165.09999999999</v>
      </c>
      <c r="K310" s="58">
        <f t="shared" si="160"/>
        <v>518.2</v>
      </c>
      <c r="L310" s="58">
        <f t="shared" si="160"/>
        <v>100646.9</v>
      </c>
      <c r="M310" s="58">
        <f t="shared" si="160"/>
        <v>105105.5</v>
      </c>
      <c r="N310" s="58">
        <f t="shared" si="160"/>
        <v>438</v>
      </c>
      <c r="O310" s="58">
        <f t="shared" si="160"/>
        <v>104667.5</v>
      </c>
    </row>
    <row r="311" spans="1:15" ht="15.75">
      <c r="A311" s="197" t="s">
        <v>814</v>
      </c>
      <c r="B311" s="70" t="s">
        <v>608</v>
      </c>
      <c r="C311" s="83" t="s">
        <v>395</v>
      </c>
      <c r="D311" s="42"/>
      <c r="E311" s="42"/>
      <c r="F311" s="42"/>
      <c r="G311" s="58">
        <f>SUM(G312,)</f>
        <v>14110</v>
      </c>
      <c r="H311" s="58">
        <f aca="true" t="shared" si="161" ref="H311:O311">SUM(H312,)</f>
        <v>0</v>
      </c>
      <c r="I311" s="58">
        <f t="shared" si="161"/>
        <v>14110</v>
      </c>
      <c r="J311" s="58">
        <f t="shared" si="161"/>
        <v>14320.2</v>
      </c>
      <c r="K311" s="58">
        <f t="shared" si="161"/>
        <v>0</v>
      </c>
      <c r="L311" s="58">
        <f t="shared" si="161"/>
        <v>14320.2</v>
      </c>
      <c r="M311" s="58">
        <f t="shared" si="161"/>
        <v>14826.2</v>
      </c>
      <c r="N311" s="58">
        <f t="shared" si="161"/>
        <v>0</v>
      </c>
      <c r="O311" s="58">
        <f t="shared" si="161"/>
        <v>14826.2</v>
      </c>
    </row>
    <row r="312" spans="1:15" ht="31.5">
      <c r="A312" s="197" t="s">
        <v>176</v>
      </c>
      <c r="B312" s="70" t="s">
        <v>608</v>
      </c>
      <c r="C312" s="83" t="s">
        <v>395</v>
      </c>
      <c r="D312" s="83" t="s">
        <v>546</v>
      </c>
      <c r="E312" s="42"/>
      <c r="F312" s="42"/>
      <c r="G312" s="58">
        <f aca="true" t="shared" si="162" ref="G312:O313">G313</f>
        <v>14110</v>
      </c>
      <c r="H312" s="58">
        <f t="shared" si="162"/>
        <v>0</v>
      </c>
      <c r="I312" s="58">
        <f t="shared" si="162"/>
        <v>14110</v>
      </c>
      <c r="J312" s="58">
        <f t="shared" si="162"/>
        <v>14320.2</v>
      </c>
      <c r="K312" s="58">
        <f t="shared" si="162"/>
        <v>0</v>
      </c>
      <c r="L312" s="58">
        <f t="shared" si="162"/>
        <v>14320.2</v>
      </c>
      <c r="M312" s="58">
        <f t="shared" si="162"/>
        <v>14826.2</v>
      </c>
      <c r="N312" s="58">
        <f t="shared" si="162"/>
        <v>0</v>
      </c>
      <c r="O312" s="58">
        <f t="shared" si="162"/>
        <v>14826.2</v>
      </c>
    </row>
    <row r="313" spans="1:15" ht="63">
      <c r="A313" s="60" t="s">
        <v>843</v>
      </c>
      <c r="B313" s="139">
        <v>872</v>
      </c>
      <c r="C313" s="48" t="s">
        <v>395</v>
      </c>
      <c r="D313" s="48" t="s">
        <v>546</v>
      </c>
      <c r="E313" s="40" t="s">
        <v>734</v>
      </c>
      <c r="F313" s="42"/>
      <c r="G313" s="41">
        <f t="shared" si="162"/>
        <v>14110</v>
      </c>
      <c r="H313" s="41">
        <f t="shared" si="162"/>
        <v>0</v>
      </c>
      <c r="I313" s="41">
        <f t="shared" si="162"/>
        <v>14110</v>
      </c>
      <c r="J313" s="41">
        <f t="shared" si="162"/>
        <v>14320.2</v>
      </c>
      <c r="K313" s="41">
        <f t="shared" si="162"/>
        <v>0</v>
      </c>
      <c r="L313" s="41">
        <f t="shared" si="162"/>
        <v>14320.2</v>
      </c>
      <c r="M313" s="41">
        <f t="shared" si="162"/>
        <v>14826.2</v>
      </c>
      <c r="N313" s="41">
        <f t="shared" si="162"/>
        <v>0</v>
      </c>
      <c r="O313" s="41">
        <f t="shared" si="162"/>
        <v>14826.2</v>
      </c>
    </row>
    <row r="314" spans="1:15" ht="110.25">
      <c r="A314" s="60" t="s">
        <v>98</v>
      </c>
      <c r="B314" s="139">
        <v>872</v>
      </c>
      <c r="C314" s="48" t="s">
        <v>395</v>
      </c>
      <c r="D314" s="48" t="s">
        <v>546</v>
      </c>
      <c r="E314" s="40" t="s">
        <v>809</v>
      </c>
      <c r="F314" s="42"/>
      <c r="G314" s="41">
        <f>SUM(G315,)</f>
        <v>14110</v>
      </c>
      <c r="H314" s="41">
        <f aca="true" t="shared" si="163" ref="H314:O314">SUM(H315,)</f>
        <v>0</v>
      </c>
      <c r="I314" s="41">
        <f t="shared" si="163"/>
        <v>14110</v>
      </c>
      <c r="J314" s="41">
        <f t="shared" si="163"/>
        <v>14320.2</v>
      </c>
      <c r="K314" s="41">
        <f t="shared" si="163"/>
        <v>0</v>
      </c>
      <c r="L314" s="41">
        <f t="shared" si="163"/>
        <v>14320.2</v>
      </c>
      <c r="M314" s="41">
        <f t="shared" si="163"/>
        <v>14826.2</v>
      </c>
      <c r="N314" s="41">
        <f t="shared" si="163"/>
        <v>0</v>
      </c>
      <c r="O314" s="41">
        <f t="shared" si="163"/>
        <v>14826.2</v>
      </c>
    </row>
    <row r="315" spans="1:15" ht="94.5">
      <c r="A315" s="60" t="s">
        <v>811</v>
      </c>
      <c r="B315" s="139">
        <v>872</v>
      </c>
      <c r="C315" s="48" t="s">
        <v>395</v>
      </c>
      <c r="D315" s="48" t="s">
        <v>546</v>
      </c>
      <c r="E315" s="40" t="s">
        <v>810</v>
      </c>
      <c r="F315" s="42"/>
      <c r="G315" s="41">
        <f aca="true" t="shared" si="164" ref="G315:O315">SUM(G316:G316)</f>
        <v>14110</v>
      </c>
      <c r="H315" s="41">
        <f t="shared" si="164"/>
        <v>0</v>
      </c>
      <c r="I315" s="41">
        <f t="shared" si="164"/>
        <v>14110</v>
      </c>
      <c r="J315" s="41">
        <f t="shared" si="164"/>
        <v>14320.2</v>
      </c>
      <c r="K315" s="41">
        <f t="shared" si="164"/>
        <v>0</v>
      </c>
      <c r="L315" s="41">
        <f t="shared" si="164"/>
        <v>14320.2</v>
      </c>
      <c r="M315" s="41">
        <f t="shared" si="164"/>
        <v>14826.2</v>
      </c>
      <c r="N315" s="41">
        <f t="shared" si="164"/>
        <v>0</v>
      </c>
      <c r="O315" s="41">
        <f t="shared" si="164"/>
        <v>14826.2</v>
      </c>
    </row>
    <row r="316" spans="1:15" ht="157.5">
      <c r="A316" s="44" t="s">
        <v>414</v>
      </c>
      <c r="B316" s="139">
        <v>872</v>
      </c>
      <c r="C316" s="48" t="s">
        <v>395</v>
      </c>
      <c r="D316" s="48" t="s">
        <v>546</v>
      </c>
      <c r="E316" s="42" t="s">
        <v>744</v>
      </c>
      <c r="F316" s="42" t="s">
        <v>815</v>
      </c>
      <c r="G316" s="41">
        <f>SUM(H316:I316)</f>
        <v>14110</v>
      </c>
      <c r="H316" s="41">
        <v>0</v>
      </c>
      <c r="I316" s="41">
        <v>14110</v>
      </c>
      <c r="J316" s="41">
        <f>SUM(K316:L316)</f>
        <v>14320.2</v>
      </c>
      <c r="K316" s="41">
        <v>0</v>
      </c>
      <c r="L316" s="41">
        <v>14320.2</v>
      </c>
      <c r="M316" s="41">
        <f>SUM(N316:O316)</f>
        <v>14826.2</v>
      </c>
      <c r="N316" s="41"/>
      <c r="O316" s="41">
        <v>14826.2</v>
      </c>
    </row>
    <row r="317" spans="1:15" s="59" customFormat="1" ht="15.75">
      <c r="A317" s="106" t="s">
        <v>609</v>
      </c>
      <c r="B317" s="70" t="s">
        <v>608</v>
      </c>
      <c r="C317" s="111" t="s">
        <v>548</v>
      </c>
      <c r="D317" s="57"/>
      <c r="E317" s="57"/>
      <c r="F317" s="42"/>
      <c r="G317" s="58">
        <f aca="true" t="shared" si="165" ref="G317:O317">SUM(G318,G338)</f>
        <v>98066.8</v>
      </c>
      <c r="H317" s="58">
        <f t="shared" si="165"/>
        <v>507.8</v>
      </c>
      <c r="I317" s="58">
        <f t="shared" si="165"/>
        <v>97559</v>
      </c>
      <c r="J317" s="58">
        <f t="shared" si="165"/>
        <v>86067.9</v>
      </c>
      <c r="K317" s="58">
        <f t="shared" si="165"/>
        <v>91.2</v>
      </c>
      <c r="L317" s="58">
        <f t="shared" si="165"/>
        <v>85976.7</v>
      </c>
      <c r="M317" s="58">
        <f t="shared" si="165"/>
        <v>89841.3</v>
      </c>
      <c r="N317" s="58">
        <f t="shared" si="165"/>
        <v>0</v>
      </c>
      <c r="O317" s="58">
        <f t="shared" si="165"/>
        <v>89841.3</v>
      </c>
    </row>
    <row r="318" spans="1:15" s="59" customFormat="1" ht="15.75">
      <c r="A318" s="106" t="s">
        <v>610</v>
      </c>
      <c r="B318" s="133" t="s">
        <v>608</v>
      </c>
      <c r="C318" s="111" t="s">
        <v>548</v>
      </c>
      <c r="D318" s="83" t="s">
        <v>192</v>
      </c>
      <c r="E318" s="57"/>
      <c r="F318" s="57"/>
      <c r="G318" s="58">
        <f>SUM(G319)</f>
        <v>90073.8</v>
      </c>
      <c r="H318" s="58">
        <f aca="true" t="shared" si="166" ref="H318:O318">SUM(H319)</f>
        <v>507.8</v>
      </c>
      <c r="I318" s="58">
        <f t="shared" si="166"/>
        <v>89566</v>
      </c>
      <c r="J318" s="58">
        <f t="shared" si="166"/>
        <v>77970.7</v>
      </c>
      <c r="K318" s="58">
        <f t="shared" si="166"/>
        <v>91.2</v>
      </c>
      <c r="L318" s="58">
        <f t="shared" si="166"/>
        <v>77879.5</v>
      </c>
      <c r="M318" s="58">
        <f t="shared" si="166"/>
        <v>81492</v>
      </c>
      <c r="N318" s="58">
        <f t="shared" si="166"/>
        <v>0</v>
      </c>
      <c r="O318" s="58">
        <f t="shared" si="166"/>
        <v>81492</v>
      </c>
    </row>
    <row r="319" spans="1:15" ht="78.75">
      <c r="A319" s="60" t="s">
        <v>263</v>
      </c>
      <c r="B319" s="115">
        <v>872</v>
      </c>
      <c r="C319" s="48" t="s">
        <v>548</v>
      </c>
      <c r="D319" s="48" t="s">
        <v>192</v>
      </c>
      <c r="E319" s="40" t="s">
        <v>416</v>
      </c>
      <c r="F319" s="57"/>
      <c r="G319" s="41">
        <f aca="true" t="shared" si="167" ref="G319:O319">SUM(G320,G328,G333,)</f>
        <v>90073.8</v>
      </c>
      <c r="H319" s="41">
        <f t="shared" si="167"/>
        <v>507.8</v>
      </c>
      <c r="I319" s="41">
        <f t="shared" si="167"/>
        <v>89566</v>
      </c>
      <c r="J319" s="41">
        <f t="shared" si="167"/>
        <v>77970.7</v>
      </c>
      <c r="K319" s="41">
        <f t="shared" si="167"/>
        <v>91.2</v>
      </c>
      <c r="L319" s="41">
        <f t="shared" si="167"/>
        <v>77879.5</v>
      </c>
      <c r="M319" s="41">
        <f t="shared" si="167"/>
        <v>81492</v>
      </c>
      <c r="N319" s="41">
        <f t="shared" si="167"/>
        <v>0</v>
      </c>
      <c r="O319" s="41">
        <f t="shared" si="167"/>
        <v>81492</v>
      </c>
    </row>
    <row r="320" spans="1:15" ht="110.25">
      <c r="A320" s="60" t="s">
        <v>264</v>
      </c>
      <c r="B320" s="115">
        <v>872</v>
      </c>
      <c r="C320" s="48" t="s">
        <v>548</v>
      </c>
      <c r="D320" s="48" t="s">
        <v>192</v>
      </c>
      <c r="E320" s="40" t="s">
        <v>417</v>
      </c>
      <c r="F320" s="42"/>
      <c r="G320" s="41">
        <f>SUM(G321,G325,)</f>
        <v>17995.2</v>
      </c>
      <c r="H320" s="41">
        <f aca="true" t="shared" si="168" ref="H320:O320">SUM(H321,H325,)</f>
        <v>91.2</v>
      </c>
      <c r="I320" s="41">
        <f t="shared" si="168"/>
        <v>17904</v>
      </c>
      <c r="J320" s="41">
        <f t="shared" si="168"/>
        <v>18927.2</v>
      </c>
      <c r="K320" s="41">
        <f t="shared" si="168"/>
        <v>91.2</v>
      </c>
      <c r="L320" s="41">
        <f t="shared" si="168"/>
        <v>18836</v>
      </c>
      <c r="M320" s="41">
        <f t="shared" si="168"/>
        <v>19654</v>
      </c>
      <c r="N320" s="41">
        <f t="shared" si="168"/>
        <v>0</v>
      </c>
      <c r="O320" s="41">
        <f t="shared" si="168"/>
        <v>19654</v>
      </c>
    </row>
    <row r="321" spans="1:15" ht="94.5">
      <c r="A321" s="60" t="s">
        <v>403</v>
      </c>
      <c r="B321" s="115">
        <v>872</v>
      </c>
      <c r="C321" s="48" t="s">
        <v>548</v>
      </c>
      <c r="D321" s="48" t="s">
        <v>192</v>
      </c>
      <c r="E321" s="40" t="s">
        <v>418</v>
      </c>
      <c r="F321" s="42"/>
      <c r="G321" s="41">
        <f aca="true" t="shared" si="169" ref="G321:O321">SUM(G322:G324)</f>
        <v>17899</v>
      </c>
      <c r="H321" s="41">
        <f>SUM(H322:H324)</f>
        <v>0</v>
      </c>
      <c r="I321" s="41">
        <f t="shared" si="169"/>
        <v>17899</v>
      </c>
      <c r="J321" s="41">
        <f t="shared" si="169"/>
        <v>18836</v>
      </c>
      <c r="K321" s="41">
        <f t="shared" si="169"/>
        <v>0</v>
      </c>
      <c r="L321" s="41">
        <f t="shared" si="169"/>
        <v>18836</v>
      </c>
      <c r="M321" s="41">
        <f t="shared" si="169"/>
        <v>19654</v>
      </c>
      <c r="N321" s="41">
        <f t="shared" si="169"/>
        <v>0</v>
      </c>
      <c r="O321" s="41">
        <f t="shared" si="169"/>
        <v>19654</v>
      </c>
    </row>
    <row r="322" spans="1:15" ht="236.25">
      <c r="A322" s="46" t="s">
        <v>324</v>
      </c>
      <c r="B322" s="115">
        <v>872</v>
      </c>
      <c r="C322" s="48" t="s">
        <v>548</v>
      </c>
      <c r="D322" s="48" t="s">
        <v>192</v>
      </c>
      <c r="E322" s="42" t="s">
        <v>751</v>
      </c>
      <c r="F322" s="42" t="s">
        <v>167</v>
      </c>
      <c r="G322" s="41">
        <f>SUM(H322:I322)</f>
        <v>16134</v>
      </c>
      <c r="H322" s="49"/>
      <c r="I322" s="49">
        <v>16134</v>
      </c>
      <c r="J322" s="41">
        <f>SUM(K322:L322)</f>
        <v>17318</v>
      </c>
      <c r="K322" s="49"/>
      <c r="L322" s="49">
        <v>17318</v>
      </c>
      <c r="M322" s="41">
        <f>SUM(N322:O322)</f>
        <v>18409</v>
      </c>
      <c r="N322" s="49"/>
      <c r="O322" s="49">
        <v>18409</v>
      </c>
    </row>
    <row r="323" spans="1:15" ht="126">
      <c r="A323" s="39" t="s">
        <v>325</v>
      </c>
      <c r="B323" s="115">
        <v>872</v>
      </c>
      <c r="C323" s="48" t="s">
        <v>548</v>
      </c>
      <c r="D323" s="48" t="s">
        <v>192</v>
      </c>
      <c r="E323" s="42" t="s">
        <v>751</v>
      </c>
      <c r="F323" s="42" t="s">
        <v>169</v>
      </c>
      <c r="G323" s="41">
        <f>SUM(H323:I323)</f>
        <v>1442</v>
      </c>
      <c r="H323" s="49"/>
      <c r="I323" s="49">
        <v>1442</v>
      </c>
      <c r="J323" s="41">
        <f>SUM(K323:L323)</f>
        <v>1195</v>
      </c>
      <c r="K323" s="49"/>
      <c r="L323" s="49">
        <v>1195</v>
      </c>
      <c r="M323" s="41">
        <f>SUM(N323:O323)</f>
        <v>1245</v>
      </c>
      <c r="N323" s="49"/>
      <c r="O323" s="49">
        <v>1245</v>
      </c>
    </row>
    <row r="324" spans="1:15" ht="110.25">
      <c r="A324" s="39" t="s">
        <v>326</v>
      </c>
      <c r="B324" s="115">
        <v>872</v>
      </c>
      <c r="C324" s="48" t="s">
        <v>548</v>
      </c>
      <c r="D324" s="48" t="s">
        <v>192</v>
      </c>
      <c r="E324" s="42" t="s">
        <v>751</v>
      </c>
      <c r="F324" s="42" t="s">
        <v>807</v>
      </c>
      <c r="G324" s="41">
        <f>SUM(H324:I324)</f>
        <v>323</v>
      </c>
      <c r="H324" s="49"/>
      <c r="I324" s="49">
        <v>323</v>
      </c>
      <c r="J324" s="41">
        <f>SUM(K324:L324)</f>
        <v>323</v>
      </c>
      <c r="K324" s="49"/>
      <c r="L324" s="49">
        <v>323</v>
      </c>
      <c r="M324" s="41">
        <f>SUM(N324:O324)</f>
        <v>0</v>
      </c>
      <c r="N324" s="49"/>
      <c r="O324" s="49"/>
    </row>
    <row r="325" spans="1:15" ht="47.25">
      <c r="A325" s="44" t="s">
        <v>802</v>
      </c>
      <c r="B325" s="115">
        <v>872</v>
      </c>
      <c r="C325" s="48" t="s">
        <v>548</v>
      </c>
      <c r="D325" s="48" t="s">
        <v>192</v>
      </c>
      <c r="E325" s="40" t="s">
        <v>524</v>
      </c>
      <c r="F325" s="42"/>
      <c r="G325" s="41">
        <f>G326+G327</f>
        <v>96.2</v>
      </c>
      <c r="H325" s="41">
        <f>H326+H327</f>
        <v>91.2</v>
      </c>
      <c r="I325" s="41">
        <f>I326+I327</f>
        <v>5</v>
      </c>
      <c r="J325" s="41">
        <f aca="true" t="shared" si="170" ref="J325:O325">J326+J327</f>
        <v>91.2</v>
      </c>
      <c r="K325" s="41">
        <f t="shared" si="170"/>
        <v>91.2</v>
      </c>
      <c r="L325" s="41">
        <f t="shared" si="170"/>
        <v>0</v>
      </c>
      <c r="M325" s="41">
        <f t="shared" si="170"/>
        <v>0</v>
      </c>
      <c r="N325" s="41">
        <f t="shared" si="170"/>
        <v>0</v>
      </c>
      <c r="O325" s="41">
        <f t="shared" si="170"/>
        <v>0</v>
      </c>
    </row>
    <row r="326" spans="1:15" ht="157.5">
      <c r="A326" s="44" t="s">
        <v>688</v>
      </c>
      <c r="B326" s="115">
        <v>872</v>
      </c>
      <c r="C326" s="42" t="s">
        <v>548</v>
      </c>
      <c r="D326" s="42" t="s">
        <v>192</v>
      </c>
      <c r="E326" s="42" t="s">
        <v>684</v>
      </c>
      <c r="F326" s="42" t="s">
        <v>169</v>
      </c>
      <c r="G326" s="41">
        <f>SUM(H326:I326)</f>
        <v>96.2</v>
      </c>
      <c r="H326" s="41">
        <v>91.2</v>
      </c>
      <c r="I326" s="41">
        <v>5</v>
      </c>
      <c r="J326" s="41">
        <f>K326+L326</f>
        <v>91.2</v>
      </c>
      <c r="K326" s="41">
        <v>91.2</v>
      </c>
      <c r="L326" s="41"/>
      <c r="M326" s="41">
        <f>N326+O326</f>
        <v>0</v>
      </c>
      <c r="N326" s="41"/>
      <c r="O326" s="41"/>
    </row>
    <row r="327" spans="1:15" ht="78.75">
      <c r="A327" s="44" t="s">
        <v>376</v>
      </c>
      <c r="B327" s="115">
        <v>872</v>
      </c>
      <c r="C327" s="48" t="s">
        <v>548</v>
      </c>
      <c r="D327" s="48" t="s">
        <v>192</v>
      </c>
      <c r="E327" s="42" t="s">
        <v>202</v>
      </c>
      <c r="F327" s="42" t="s">
        <v>169</v>
      </c>
      <c r="G327" s="41">
        <f>SUM(H327:I327)</f>
        <v>0</v>
      </c>
      <c r="H327" s="49"/>
      <c r="I327" s="49"/>
      <c r="J327" s="41">
        <f>SUM(K327:L327)</f>
        <v>0</v>
      </c>
      <c r="K327" s="49"/>
      <c r="L327" s="49">
        <v>0</v>
      </c>
      <c r="M327" s="41">
        <f>SUM(N327:O327)</f>
        <v>0</v>
      </c>
      <c r="N327" s="49"/>
      <c r="O327" s="49">
        <v>0</v>
      </c>
    </row>
    <row r="328" spans="1:15" ht="110.25">
      <c r="A328" s="60" t="s">
        <v>265</v>
      </c>
      <c r="B328" s="115">
        <v>872</v>
      </c>
      <c r="C328" s="48" t="s">
        <v>548</v>
      </c>
      <c r="D328" s="48" t="s">
        <v>192</v>
      </c>
      <c r="E328" s="40" t="s">
        <v>803</v>
      </c>
      <c r="F328" s="42"/>
      <c r="G328" s="41">
        <f>SUM(G329,)</f>
        <v>2654.6</v>
      </c>
      <c r="H328" s="41">
        <f aca="true" t="shared" si="171" ref="H328:O328">SUM(H329,)</f>
        <v>416.6</v>
      </c>
      <c r="I328" s="41">
        <f t="shared" si="171"/>
        <v>2238</v>
      </c>
      <c r="J328" s="41">
        <f t="shared" si="171"/>
        <v>2337</v>
      </c>
      <c r="K328" s="41">
        <f t="shared" si="171"/>
        <v>0</v>
      </c>
      <c r="L328" s="41">
        <f t="shared" si="171"/>
        <v>2337</v>
      </c>
      <c r="M328" s="41">
        <f t="shared" si="171"/>
        <v>2486</v>
      </c>
      <c r="N328" s="41">
        <f t="shared" si="171"/>
        <v>0</v>
      </c>
      <c r="O328" s="41">
        <f t="shared" si="171"/>
        <v>2486</v>
      </c>
    </row>
    <row r="329" spans="1:15" ht="94.5">
      <c r="A329" s="60" t="s">
        <v>403</v>
      </c>
      <c r="B329" s="115">
        <v>872</v>
      </c>
      <c r="C329" s="48" t="s">
        <v>548</v>
      </c>
      <c r="D329" s="48" t="s">
        <v>192</v>
      </c>
      <c r="E329" s="40" t="s">
        <v>804</v>
      </c>
      <c r="F329" s="42"/>
      <c r="G329" s="41">
        <f aca="true" t="shared" si="172" ref="G329:O329">SUM(G330:G332)</f>
        <v>2654.6</v>
      </c>
      <c r="H329" s="41">
        <f t="shared" si="172"/>
        <v>416.6</v>
      </c>
      <c r="I329" s="41">
        <f t="shared" si="172"/>
        <v>2238</v>
      </c>
      <c r="J329" s="41">
        <f t="shared" si="172"/>
        <v>2337</v>
      </c>
      <c r="K329" s="41">
        <f t="shared" si="172"/>
        <v>0</v>
      </c>
      <c r="L329" s="41">
        <f t="shared" si="172"/>
        <v>2337</v>
      </c>
      <c r="M329" s="41">
        <f t="shared" si="172"/>
        <v>2486</v>
      </c>
      <c r="N329" s="41">
        <f t="shared" si="172"/>
        <v>0</v>
      </c>
      <c r="O329" s="41">
        <f t="shared" si="172"/>
        <v>2486</v>
      </c>
    </row>
    <row r="330" spans="1:15" ht="236.25">
      <c r="A330" s="46" t="s">
        <v>79</v>
      </c>
      <c r="B330" s="115">
        <v>872</v>
      </c>
      <c r="C330" s="48" t="s">
        <v>548</v>
      </c>
      <c r="D330" s="48" t="s">
        <v>192</v>
      </c>
      <c r="E330" s="42" t="s">
        <v>752</v>
      </c>
      <c r="F330" s="42" t="s">
        <v>167</v>
      </c>
      <c r="G330" s="41">
        <f>SUM(H330:I330)</f>
        <v>2166</v>
      </c>
      <c r="H330" s="49"/>
      <c r="I330" s="49">
        <v>2166</v>
      </c>
      <c r="J330" s="41">
        <f>SUM(K330:L330)</f>
        <v>2325</v>
      </c>
      <c r="K330" s="49"/>
      <c r="L330" s="49">
        <v>2325</v>
      </c>
      <c r="M330" s="41">
        <f>SUM(N330:O330)</f>
        <v>2471</v>
      </c>
      <c r="N330" s="49"/>
      <c r="O330" s="49">
        <v>2471</v>
      </c>
    </row>
    <row r="331" spans="1:15" ht="126">
      <c r="A331" s="39" t="s">
        <v>349</v>
      </c>
      <c r="B331" s="115">
        <v>872</v>
      </c>
      <c r="C331" s="48" t="s">
        <v>548</v>
      </c>
      <c r="D331" s="48" t="s">
        <v>192</v>
      </c>
      <c r="E331" s="42" t="s">
        <v>752</v>
      </c>
      <c r="F331" s="42" t="s">
        <v>169</v>
      </c>
      <c r="G331" s="41">
        <f>SUM(H331:I331)</f>
        <v>50</v>
      </c>
      <c r="H331" s="49"/>
      <c r="I331" s="49">
        <v>50</v>
      </c>
      <c r="J331" s="41">
        <f>SUM(K331:L331)</f>
        <v>12</v>
      </c>
      <c r="K331" s="49"/>
      <c r="L331" s="49">
        <v>12</v>
      </c>
      <c r="M331" s="41">
        <f>SUM(N331:O331)</f>
        <v>15</v>
      </c>
      <c r="N331" s="49"/>
      <c r="O331" s="49">
        <v>15</v>
      </c>
    </row>
    <row r="332" spans="1:15" ht="94.5">
      <c r="A332" s="39" t="s">
        <v>266</v>
      </c>
      <c r="B332" s="115">
        <v>872</v>
      </c>
      <c r="C332" s="48" t="s">
        <v>548</v>
      </c>
      <c r="D332" s="48" t="s">
        <v>192</v>
      </c>
      <c r="E332" s="42" t="s">
        <v>267</v>
      </c>
      <c r="F332" s="54" t="s">
        <v>169</v>
      </c>
      <c r="G332" s="41">
        <f>SUM(H332:I332)</f>
        <v>438.6</v>
      </c>
      <c r="H332" s="49">
        <v>416.6</v>
      </c>
      <c r="I332" s="49">
        <v>22</v>
      </c>
      <c r="J332" s="41">
        <f>SUM(K332:L332)</f>
        <v>0</v>
      </c>
      <c r="K332" s="49"/>
      <c r="L332" s="49"/>
      <c r="M332" s="41">
        <f>SUM(N332:O332)</f>
        <v>0</v>
      </c>
      <c r="N332" s="49"/>
      <c r="O332" s="49"/>
    </row>
    <row r="333" spans="1:15" ht="126">
      <c r="A333" s="60" t="s">
        <v>235</v>
      </c>
      <c r="B333" s="115">
        <v>872</v>
      </c>
      <c r="C333" s="48" t="s">
        <v>548</v>
      </c>
      <c r="D333" s="48" t="s">
        <v>192</v>
      </c>
      <c r="E333" s="40" t="s">
        <v>350</v>
      </c>
      <c r="F333" s="54"/>
      <c r="G333" s="41">
        <f>SUM(G334,G336)</f>
        <v>69424</v>
      </c>
      <c r="H333" s="41">
        <f aca="true" t="shared" si="173" ref="H333:O333">SUM(H334,H336)</f>
        <v>0</v>
      </c>
      <c r="I333" s="41">
        <f t="shared" si="173"/>
        <v>69424</v>
      </c>
      <c r="J333" s="41">
        <f t="shared" si="173"/>
        <v>56706.5</v>
      </c>
      <c r="K333" s="41">
        <f t="shared" si="173"/>
        <v>0</v>
      </c>
      <c r="L333" s="41">
        <f t="shared" si="173"/>
        <v>56706.5</v>
      </c>
      <c r="M333" s="41">
        <f t="shared" si="173"/>
        <v>59352</v>
      </c>
      <c r="N333" s="41">
        <f t="shared" si="173"/>
        <v>0</v>
      </c>
      <c r="O333" s="41">
        <f t="shared" si="173"/>
        <v>59352</v>
      </c>
    </row>
    <row r="334" spans="1:15" ht="94.5">
      <c r="A334" s="60" t="s">
        <v>403</v>
      </c>
      <c r="B334" s="115">
        <v>872</v>
      </c>
      <c r="C334" s="48" t="s">
        <v>548</v>
      </c>
      <c r="D334" s="48" t="s">
        <v>192</v>
      </c>
      <c r="E334" s="40" t="s">
        <v>351</v>
      </c>
      <c r="F334" s="54"/>
      <c r="G334" s="41">
        <f aca="true" t="shared" si="174" ref="G334:O334">SUM(G335:G335)</f>
        <v>53881</v>
      </c>
      <c r="H334" s="41">
        <f t="shared" si="174"/>
        <v>0</v>
      </c>
      <c r="I334" s="41">
        <f t="shared" si="174"/>
        <v>53881</v>
      </c>
      <c r="J334" s="41">
        <f t="shared" si="174"/>
        <v>56706.5</v>
      </c>
      <c r="K334" s="41">
        <f t="shared" si="174"/>
        <v>0</v>
      </c>
      <c r="L334" s="41">
        <f t="shared" si="174"/>
        <v>56706.5</v>
      </c>
      <c r="M334" s="41">
        <f t="shared" si="174"/>
        <v>59352</v>
      </c>
      <c r="N334" s="41">
        <f t="shared" si="174"/>
        <v>0</v>
      </c>
      <c r="O334" s="41">
        <f t="shared" si="174"/>
        <v>59352</v>
      </c>
    </row>
    <row r="335" spans="1:15" ht="157.5">
      <c r="A335" s="39" t="s">
        <v>414</v>
      </c>
      <c r="B335" s="115">
        <v>872</v>
      </c>
      <c r="C335" s="48" t="s">
        <v>548</v>
      </c>
      <c r="D335" s="48" t="s">
        <v>192</v>
      </c>
      <c r="E335" s="42" t="s">
        <v>753</v>
      </c>
      <c r="F335" s="54" t="s">
        <v>815</v>
      </c>
      <c r="G335" s="74">
        <f>SUM(H335:I335)</f>
        <v>53881</v>
      </c>
      <c r="H335" s="49"/>
      <c r="I335" s="49">
        <v>53881</v>
      </c>
      <c r="J335" s="74">
        <f>SUM(K335:L335)</f>
        <v>56706.5</v>
      </c>
      <c r="K335" s="49"/>
      <c r="L335" s="49">
        <v>56706.5</v>
      </c>
      <c r="M335" s="74">
        <f>SUM(N335:O335)</f>
        <v>59352</v>
      </c>
      <c r="N335" s="49"/>
      <c r="O335" s="49">
        <v>59352</v>
      </c>
    </row>
    <row r="336" spans="1:15" ht="47.25">
      <c r="A336" s="39" t="s">
        <v>268</v>
      </c>
      <c r="B336" s="115">
        <v>872</v>
      </c>
      <c r="C336" s="48" t="s">
        <v>548</v>
      </c>
      <c r="D336" s="48" t="s">
        <v>192</v>
      </c>
      <c r="E336" s="40" t="s">
        <v>187</v>
      </c>
      <c r="F336" s="54"/>
      <c r="G336" s="74">
        <f>G337</f>
        <v>15543</v>
      </c>
      <c r="H336" s="74">
        <f aca="true" t="shared" si="175" ref="H336:O336">H337</f>
        <v>0</v>
      </c>
      <c r="I336" s="74">
        <f t="shared" si="175"/>
        <v>15543</v>
      </c>
      <c r="J336" s="74">
        <f t="shared" si="175"/>
        <v>0</v>
      </c>
      <c r="K336" s="74">
        <f t="shared" si="175"/>
        <v>0</v>
      </c>
      <c r="L336" s="74">
        <f t="shared" si="175"/>
        <v>0</v>
      </c>
      <c r="M336" s="74">
        <f t="shared" si="175"/>
        <v>0</v>
      </c>
      <c r="N336" s="74">
        <f t="shared" si="175"/>
        <v>0</v>
      </c>
      <c r="O336" s="74">
        <f t="shared" si="175"/>
        <v>0</v>
      </c>
    </row>
    <row r="337" spans="1:15" ht="141.75">
      <c r="A337" s="39" t="s">
        <v>269</v>
      </c>
      <c r="B337" s="115">
        <v>872</v>
      </c>
      <c r="C337" s="48" t="s">
        <v>548</v>
      </c>
      <c r="D337" s="48" t="s">
        <v>192</v>
      </c>
      <c r="E337" s="42" t="s">
        <v>270</v>
      </c>
      <c r="F337" s="54" t="s">
        <v>815</v>
      </c>
      <c r="G337" s="74">
        <f>SUM(H337:I337)</f>
        <v>15543</v>
      </c>
      <c r="H337" s="49"/>
      <c r="I337" s="49">
        <v>15543</v>
      </c>
      <c r="J337" s="74">
        <f>SUM(K337:L337)</f>
        <v>0</v>
      </c>
      <c r="K337" s="49"/>
      <c r="L337" s="49"/>
      <c r="M337" s="74">
        <f>SUM(N337:O337)</f>
        <v>0</v>
      </c>
      <c r="N337" s="49"/>
      <c r="O337" s="49"/>
    </row>
    <row r="338" spans="1:15" ht="47.25">
      <c r="A338" s="197" t="s">
        <v>611</v>
      </c>
      <c r="B338" s="70" t="s">
        <v>608</v>
      </c>
      <c r="C338" s="83" t="s">
        <v>548</v>
      </c>
      <c r="D338" s="83" t="s">
        <v>193</v>
      </c>
      <c r="E338" s="42"/>
      <c r="F338" s="42"/>
      <c r="G338" s="58">
        <f aca="true" t="shared" si="176" ref="G338:O339">G339</f>
        <v>7993</v>
      </c>
      <c r="H338" s="58">
        <f t="shared" si="176"/>
        <v>0</v>
      </c>
      <c r="I338" s="58">
        <f t="shared" si="176"/>
        <v>7993</v>
      </c>
      <c r="J338" s="58">
        <f t="shared" si="176"/>
        <v>8097.2</v>
      </c>
      <c r="K338" s="58">
        <f t="shared" si="176"/>
        <v>0</v>
      </c>
      <c r="L338" s="58">
        <f t="shared" si="176"/>
        <v>8097.2</v>
      </c>
      <c r="M338" s="58">
        <f t="shared" si="176"/>
        <v>8349.3</v>
      </c>
      <c r="N338" s="58">
        <f t="shared" si="176"/>
        <v>0</v>
      </c>
      <c r="O338" s="58">
        <f t="shared" si="176"/>
        <v>8349.3</v>
      </c>
    </row>
    <row r="339" spans="1:15" ht="78.75">
      <c r="A339" s="60" t="s">
        <v>263</v>
      </c>
      <c r="B339" s="54" t="s">
        <v>608</v>
      </c>
      <c r="C339" s="48" t="s">
        <v>548</v>
      </c>
      <c r="D339" s="48" t="s">
        <v>193</v>
      </c>
      <c r="E339" s="40" t="s">
        <v>416</v>
      </c>
      <c r="F339" s="42"/>
      <c r="G339" s="41">
        <f t="shared" si="176"/>
        <v>7993</v>
      </c>
      <c r="H339" s="41">
        <f t="shared" si="176"/>
        <v>0</v>
      </c>
      <c r="I339" s="41">
        <f t="shared" si="176"/>
        <v>7993</v>
      </c>
      <c r="J339" s="41">
        <f t="shared" si="176"/>
        <v>8097.2</v>
      </c>
      <c r="K339" s="41">
        <f t="shared" si="176"/>
        <v>0</v>
      </c>
      <c r="L339" s="41">
        <f t="shared" si="176"/>
        <v>8097.2</v>
      </c>
      <c r="M339" s="41">
        <f t="shared" si="176"/>
        <v>8349.3</v>
      </c>
      <c r="N339" s="41">
        <f t="shared" si="176"/>
        <v>0</v>
      </c>
      <c r="O339" s="41">
        <f t="shared" si="176"/>
        <v>8349.3</v>
      </c>
    </row>
    <row r="340" spans="1:15" ht="141.75">
      <c r="A340" s="60" t="s">
        <v>103</v>
      </c>
      <c r="B340" s="54" t="s">
        <v>608</v>
      </c>
      <c r="C340" s="48" t="s">
        <v>548</v>
      </c>
      <c r="D340" s="48" t="s">
        <v>193</v>
      </c>
      <c r="E340" s="40" t="s">
        <v>398</v>
      </c>
      <c r="F340" s="42"/>
      <c r="G340" s="41">
        <f aca="true" t="shared" si="177" ref="G340:O340">SUM(G341,G343)</f>
        <v>7993</v>
      </c>
      <c r="H340" s="41">
        <f t="shared" si="177"/>
        <v>0</v>
      </c>
      <c r="I340" s="41">
        <f t="shared" si="177"/>
        <v>7993</v>
      </c>
      <c r="J340" s="41">
        <f t="shared" si="177"/>
        <v>8097.2</v>
      </c>
      <c r="K340" s="41">
        <f t="shared" si="177"/>
        <v>0</v>
      </c>
      <c r="L340" s="41">
        <f t="shared" si="177"/>
        <v>8097.2</v>
      </c>
      <c r="M340" s="41">
        <f t="shared" si="177"/>
        <v>8349.3</v>
      </c>
      <c r="N340" s="41">
        <f t="shared" si="177"/>
        <v>0</v>
      </c>
      <c r="O340" s="41">
        <f t="shared" si="177"/>
        <v>8349.3</v>
      </c>
    </row>
    <row r="341" spans="1:15" ht="47.25">
      <c r="A341" s="60" t="s">
        <v>799</v>
      </c>
      <c r="B341" s="54" t="s">
        <v>608</v>
      </c>
      <c r="C341" s="48" t="s">
        <v>548</v>
      </c>
      <c r="D341" s="48" t="s">
        <v>193</v>
      </c>
      <c r="E341" s="40" t="s">
        <v>174</v>
      </c>
      <c r="F341" s="42"/>
      <c r="G341" s="41">
        <f aca="true" t="shared" si="178" ref="G341:O341">G342</f>
        <v>2149</v>
      </c>
      <c r="H341" s="41">
        <f t="shared" si="178"/>
        <v>0</v>
      </c>
      <c r="I341" s="41">
        <f t="shared" si="178"/>
        <v>2149</v>
      </c>
      <c r="J341" s="41">
        <f t="shared" si="178"/>
        <v>2272</v>
      </c>
      <c r="K341" s="41">
        <f t="shared" si="178"/>
        <v>0</v>
      </c>
      <c r="L341" s="41">
        <f t="shared" si="178"/>
        <v>2272</v>
      </c>
      <c r="M341" s="41">
        <f t="shared" si="178"/>
        <v>2363</v>
      </c>
      <c r="N341" s="41">
        <f t="shared" si="178"/>
        <v>0</v>
      </c>
      <c r="O341" s="41">
        <f t="shared" si="178"/>
        <v>2363</v>
      </c>
    </row>
    <row r="342" spans="1:15" ht="204.75">
      <c r="A342" s="39" t="s">
        <v>541</v>
      </c>
      <c r="B342" s="54" t="s">
        <v>608</v>
      </c>
      <c r="C342" s="48" t="s">
        <v>548</v>
      </c>
      <c r="D342" s="48" t="s">
        <v>193</v>
      </c>
      <c r="E342" s="42" t="s">
        <v>755</v>
      </c>
      <c r="F342" s="42" t="s">
        <v>167</v>
      </c>
      <c r="G342" s="41">
        <f>SUM(H342:I342)</f>
        <v>2149</v>
      </c>
      <c r="H342" s="49"/>
      <c r="I342" s="49">
        <v>2149</v>
      </c>
      <c r="J342" s="41">
        <f>SUM(K342:L342)</f>
        <v>2272</v>
      </c>
      <c r="K342" s="49"/>
      <c r="L342" s="49">
        <v>2272</v>
      </c>
      <c r="M342" s="41">
        <f>SUM(N342:O342)</f>
        <v>2363</v>
      </c>
      <c r="N342" s="49"/>
      <c r="O342" s="49">
        <v>2363</v>
      </c>
    </row>
    <row r="343" spans="1:15" ht="94.5">
      <c r="A343" s="60" t="s">
        <v>403</v>
      </c>
      <c r="B343" s="54" t="s">
        <v>608</v>
      </c>
      <c r="C343" s="48" t="s">
        <v>548</v>
      </c>
      <c r="D343" s="48" t="s">
        <v>193</v>
      </c>
      <c r="E343" s="40" t="s">
        <v>175</v>
      </c>
      <c r="F343" s="42"/>
      <c r="G343" s="41">
        <f aca="true" t="shared" si="179" ref="G343:O343">SUM(G344:G346)</f>
        <v>5844</v>
      </c>
      <c r="H343" s="41">
        <f t="shared" si="179"/>
        <v>0</v>
      </c>
      <c r="I343" s="41">
        <f t="shared" si="179"/>
        <v>5844</v>
      </c>
      <c r="J343" s="41">
        <f t="shared" si="179"/>
        <v>5825.2</v>
      </c>
      <c r="K343" s="41">
        <f t="shared" si="179"/>
        <v>0</v>
      </c>
      <c r="L343" s="41">
        <f t="shared" si="179"/>
        <v>5825.2</v>
      </c>
      <c r="M343" s="41">
        <f t="shared" si="179"/>
        <v>5986.3</v>
      </c>
      <c r="N343" s="41">
        <f t="shared" si="179"/>
        <v>0</v>
      </c>
      <c r="O343" s="41">
        <f t="shared" si="179"/>
        <v>5986.3</v>
      </c>
    </row>
    <row r="344" spans="1:15" ht="236.25">
      <c r="A344" s="46" t="s">
        <v>324</v>
      </c>
      <c r="B344" s="54" t="s">
        <v>608</v>
      </c>
      <c r="C344" s="48" t="s">
        <v>548</v>
      </c>
      <c r="D344" s="48" t="s">
        <v>193</v>
      </c>
      <c r="E344" s="42" t="s">
        <v>756</v>
      </c>
      <c r="F344" s="42">
        <v>100</v>
      </c>
      <c r="G344" s="41">
        <f>SUM(H344:I344)</f>
        <v>5072</v>
      </c>
      <c r="H344" s="49"/>
      <c r="I344" s="49">
        <v>5072</v>
      </c>
      <c r="J344" s="41">
        <f>SUM(K344:L344)</f>
        <v>5336.2</v>
      </c>
      <c r="K344" s="49"/>
      <c r="L344" s="49">
        <v>5336.2</v>
      </c>
      <c r="M344" s="41">
        <f>SUM(N344:O344)</f>
        <v>5501.3</v>
      </c>
      <c r="N344" s="49"/>
      <c r="O344" s="49">
        <v>5501.3</v>
      </c>
    </row>
    <row r="345" spans="1:15" ht="126">
      <c r="A345" s="39" t="s">
        <v>325</v>
      </c>
      <c r="B345" s="54" t="s">
        <v>608</v>
      </c>
      <c r="C345" s="48" t="s">
        <v>548</v>
      </c>
      <c r="D345" s="48" t="s">
        <v>193</v>
      </c>
      <c r="E345" s="42" t="s">
        <v>756</v>
      </c>
      <c r="F345" s="42" t="s">
        <v>169</v>
      </c>
      <c r="G345" s="41">
        <f>SUM(H345:I345)</f>
        <v>750</v>
      </c>
      <c r="H345" s="49"/>
      <c r="I345" s="49">
        <v>750</v>
      </c>
      <c r="J345" s="41">
        <f>SUM(K345:L345)</f>
        <v>467</v>
      </c>
      <c r="K345" s="49"/>
      <c r="L345" s="49">
        <v>467</v>
      </c>
      <c r="M345" s="41">
        <f>SUM(N345:O345)</f>
        <v>485</v>
      </c>
      <c r="N345" s="49"/>
      <c r="O345" s="49">
        <v>485</v>
      </c>
    </row>
    <row r="346" spans="1:15" ht="110.25">
      <c r="A346" s="39" t="s">
        <v>326</v>
      </c>
      <c r="B346" s="54" t="s">
        <v>608</v>
      </c>
      <c r="C346" s="48" t="s">
        <v>548</v>
      </c>
      <c r="D346" s="48" t="s">
        <v>193</v>
      </c>
      <c r="E346" s="42" t="s">
        <v>756</v>
      </c>
      <c r="F346" s="42" t="s">
        <v>807</v>
      </c>
      <c r="G346" s="41">
        <f>SUM(H346:I346)</f>
        <v>22</v>
      </c>
      <c r="H346" s="49"/>
      <c r="I346" s="49">
        <v>22</v>
      </c>
      <c r="J346" s="41">
        <f>SUM(K346:L346)</f>
        <v>22</v>
      </c>
      <c r="K346" s="49"/>
      <c r="L346" s="49">
        <v>22</v>
      </c>
      <c r="M346" s="41">
        <f>SUM(N346:O346)</f>
        <v>0</v>
      </c>
      <c r="N346" s="49"/>
      <c r="O346" s="49"/>
    </row>
    <row r="347" spans="1:15" s="59" customFormat="1" ht="15.75">
      <c r="A347" s="197" t="s">
        <v>816</v>
      </c>
      <c r="B347" s="70" t="s">
        <v>608</v>
      </c>
      <c r="C347" s="57" t="s">
        <v>820</v>
      </c>
      <c r="D347" s="83"/>
      <c r="E347" s="57"/>
      <c r="F347" s="42"/>
      <c r="G347" s="58">
        <f>SUM(G348,)</f>
        <v>765</v>
      </c>
      <c r="H347" s="58">
        <f aca="true" t="shared" si="180" ref="H347:O347">SUM(H348,)</f>
        <v>415</v>
      </c>
      <c r="I347" s="58">
        <f t="shared" si="180"/>
        <v>350</v>
      </c>
      <c r="J347" s="58">
        <f t="shared" si="180"/>
        <v>777</v>
      </c>
      <c r="K347" s="58">
        <f t="shared" si="180"/>
        <v>427</v>
      </c>
      <c r="L347" s="58">
        <f t="shared" si="180"/>
        <v>350</v>
      </c>
      <c r="M347" s="58">
        <f t="shared" si="180"/>
        <v>438</v>
      </c>
      <c r="N347" s="58">
        <f t="shared" si="180"/>
        <v>438</v>
      </c>
      <c r="O347" s="58">
        <f t="shared" si="180"/>
        <v>0</v>
      </c>
    </row>
    <row r="348" spans="1:15" s="59" customFormat="1" ht="31.5">
      <c r="A348" s="197" t="s">
        <v>817</v>
      </c>
      <c r="B348" s="70" t="s">
        <v>608</v>
      </c>
      <c r="C348" s="57" t="s">
        <v>820</v>
      </c>
      <c r="D348" s="57" t="s">
        <v>546</v>
      </c>
      <c r="E348" s="57"/>
      <c r="F348" s="42"/>
      <c r="G348" s="58">
        <f>SUM(G349,G353)</f>
        <v>765</v>
      </c>
      <c r="H348" s="58">
        <f aca="true" t="shared" si="181" ref="H348:O348">SUM(H349,H353)</f>
        <v>415</v>
      </c>
      <c r="I348" s="58">
        <f t="shared" si="181"/>
        <v>350</v>
      </c>
      <c r="J348" s="58">
        <f t="shared" si="181"/>
        <v>777</v>
      </c>
      <c r="K348" s="58">
        <f t="shared" si="181"/>
        <v>427</v>
      </c>
      <c r="L348" s="58">
        <f t="shared" si="181"/>
        <v>350</v>
      </c>
      <c r="M348" s="58">
        <f t="shared" si="181"/>
        <v>438</v>
      </c>
      <c r="N348" s="58">
        <f t="shared" si="181"/>
        <v>438</v>
      </c>
      <c r="O348" s="58">
        <f t="shared" si="181"/>
        <v>0</v>
      </c>
    </row>
    <row r="349" spans="1:15" ht="63">
      <c r="A349" s="39" t="s">
        <v>843</v>
      </c>
      <c r="B349" s="54" t="s">
        <v>608</v>
      </c>
      <c r="C349" s="42" t="s">
        <v>820</v>
      </c>
      <c r="D349" s="42" t="s">
        <v>546</v>
      </c>
      <c r="E349" s="40" t="s">
        <v>734</v>
      </c>
      <c r="F349" s="57"/>
      <c r="G349" s="41">
        <f>G350</f>
        <v>415</v>
      </c>
      <c r="H349" s="41">
        <f aca="true" t="shared" si="182" ref="H349:O351">H350</f>
        <v>415</v>
      </c>
      <c r="I349" s="41">
        <f t="shared" si="182"/>
        <v>0</v>
      </c>
      <c r="J349" s="41">
        <f t="shared" si="182"/>
        <v>427</v>
      </c>
      <c r="K349" s="41">
        <f t="shared" si="182"/>
        <v>427</v>
      </c>
      <c r="L349" s="41">
        <f t="shared" si="182"/>
        <v>0</v>
      </c>
      <c r="M349" s="41">
        <f t="shared" si="182"/>
        <v>438</v>
      </c>
      <c r="N349" s="41">
        <f t="shared" si="182"/>
        <v>438</v>
      </c>
      <c r="O349" s="41">
        <f t="shared" si="182"/>
        <v>0</v>
      </c>
    </row>
    <row r="350" spans="1:15" ht="126">
      <c r="A350" s="39" t="s">
        <v>99</v>
      </c>
      <c r="B350" s="54" t="s">
        <v>608</v>
      </c>
      <c r="C350" s="42" t="s">
        <v>820</v>
      </c>
      <c r="D350" s="42" t="s">
        <v>546</v>
      </c>
      <c r="E350" s="40" t="s">
        <v>529</v>
      </c>
      <c r="F350" s="57"/>
      <c r="G350" s="41">
        <f>G351</f>
        <v>415</v>
      </c>
      <c r="H350" s="41">
        <f t="shared" si="182"/>
        <v>415</v>
      </c>
      <c r="I350" s="41">
        <f t="shared" si="182"/>
        <v>0</v>
      </c>
      <c r="J350" s="41">
        <f t="shared" si="182"/>
        <v>427</v>
      </c>
      <c r="K350" s="41">
        <f t="shared" si="182"/>
        <v>427</v>
      </c>
      <c r="L350" s="41">
        <f t="shared" si="182"/>
        <v>0</v>
      </c>
      <c r="M350" s="41">
        <f t="shared" si="182"/>
        <v>438</v>
      </c>
      <c r="N350" s="41">
        <f t="shared" si="182"/>
        <v>438</v>
      </c>
      <c r="O350" s="41">
        <f t="shared" si="182"/>
        <v>0</v>
      </c>
    </row>
    <row r="351" spans="1:15" ht="47.25">
      <c r="A351" s="39" t="s">
        <v>796</v>
      </c>
      <c r="B351" s="54" t="s">
        <v>608</v>
      </c>
      <c r="C351" s="42" t="s">
        <v>820</v>
      </c>
      <c r="D351" s="42" t="s">
        <v>546</v>
      </c>
      <c r="E351" s="40" t="s">
        <v>530</v>
      </c>
      <c r="F351" s="42"/>
      <c r="G351" s="41">
        <f>G352</f>
        <v>415</v>
      </c>
      <c r="H351" s="41">
        <f t="shared" si="182"/>
        <v>415</v>
      </c>
      <c r="I351" s="41">
        <f t="shared" si="182"/>
        <v>0</v>
      </c>
      <c r="J351" s="41">
        <f t="shared" si="182"/>
        <v>427</v>
      </c>
      <c r="K351" s="41">
        <f t="shared" si="182"/>
        <v>427</v>
      </c>
      <c r="L351" s="41">
        <f t="shared" si="182"/>
        <v>0</v>
      </c>
      <c r="M351" s="41">
        <f t="shared" si="182"/>
        <v>438</v>
      </c>
      <c r="N351" s="41">
        <f t="shared" si="182"/>
        <v>438</v>
      </c>
      <c r="O351" s="41">
        <f t="shared" si="182"/>
        <v>0</v>
      </c>
    </row>
    <row r="352" spans="1:15" ht="267.75">
      <c r="A352" s="46" t="s">
        <v>377</v>
      </c>
      <c r="B352" s="54" t="s">
        <v>608</v>
      </c>
      <c r="C352" s="42" t="s">
        <v>820</v>
      </c>
      <c r="D352" s="42" t="s">
        <v>546</v>
      </c>
      <c r="E352" s="42" t="s">
        <v>747</v>
      </c>
      <c r="F352" s="42" t="s">
        <v>815</v>
      </c>
      <c r="G352" s="41">
        <f>SUM(H352:I352)</f>
        <v>415</v>
      </c>
      <c r="H352" s="49">
        <v>415</v>
      </c>
      <c r="I352" s="49"/>
      <c r="J352" s="41">
        <f>SUM(K352:L352)</f>
        <v>427</v>
      </c>
      <c r="K352" s="49">
        <v>427</v>
      </c>
      <c r="L352" s="49"/>
      <c r="M352" s="41">
        <f>SUM(N352:O352)</f>
        <v>438</v>
      </c>
      <c r="N352" s="49">
        <v>438</v>
      </c>
      <c r="O352" s="49"/>
    </row>
    <row r="353" spans="1:15" ht="78.75">
      <c r="A353" s="46" t="s">
        <v>263</v>
      </c>
      <c r="B353" s="54" t="s">
        <v>608</v>
      </c>
      <c r="C353" s="42" t="s">
        <v>820</v>
      </c>
      <c r="D353" s="42" t="s">
        <v>546</v>
      </c>
      <c r="E353" s="40" t="s">
        <v>336</v>
      </c>
      <c r="F353" s="42"/>
      <c r="G353" s="41">
        <f aca="true" t="shared" si="183" ref="G353:O354">G354</f>
        <v>350</v>
      </c>
      <c r="H353" s="41">
        <f t="shared" si="183"/>
        <v>0</v>
      </c>
      <c r="I353" s="41">
        <f t="shared" si="183"/>
        <v>350</v>
      </c>
      <c r="J353" s="41">
        <f t="shared" si="183"/>
        <v>350</v>
      </c>
      <c r="K353" s="41">
        <f t="shared" si="183"/>
        <v>0</v>
      </c>
      <c r="L353" s="41">
        <f t="shared" si="183"/>
        <v>350</v>
      </c>
      <c r="M353" s="41">
        <f t="shared" si="183"/>
        <v>0</v>
      </c>
      <c r="N353" s="41">
        <f t="shared" si="183"/>
        <v>0</v>
      </c>
      <c r="O353" s="41">
        <f t="shared" si="183"/>
        <v>0</v>
      </c>
    </row>
    <row r="354" spans="1:15" ht="141.75">
      <c r="A354" s="46" t="s">
        <v>103</v>
      </c>
      <c r="B354" s="54" t="s">
        <v>608</v>
      </c>
      <c r="C354" s="42" t="s">
        <v>820</v>
      </c>
      <c r="D354" s="42" t="s">
        <v>546</v>
      </c>
      <c r="E354" s="40" t="s">
        <v>337</v>
      </c>
      <c r="F354" s="42"/>
      <c r="G354" s="41">
        <f t="shared" si="183"/>
        <v>350</v>
      </c>
      <c r="H354" s="41">
        <f t="shared" si="183"/>
        <v>0</v>
      </c>
      <c r="I354" s="41">
        <f t="shared" si="183"/>
        <v>350</v>
      </c>
      <c r="J354" s="41">
        <f t="shared" si="183"/>
        <v>350</v>
      </c>
      <c r="K354" s="41">
        <f t="shared" si="183"/>
        <v>0</v>
      </c>
      <c r="L354" s="41">
        <f t="shared" si="183"/>
        <v>350</v>
      </c>
      <c r="M354" s="41">
        <f t="shared" si="183"/>
        <v>0</v>
      </c>
      <c r="N354" s="41">
        <f t="shared" si="183"/>
        <v>0</v>
      </c>
      <c r="O354" s="41">
        <f t="shared" si="183"/>
        <v>0</v>
      </c>
    </row>
    <row r="355" spans="1:15" ht="110.25">
      <c r="A355" s="46" t="s">
        <v>177</v>
      </c>
      <c r="B355" s="54" t="s">
        <v>608</v>
      </c>
      <c r="C355" s="42" t="s">
        <v>820</v>
      </c>
      <c r="D355" s="42" t="s">
        <v>546</v>
      </c>
      <c r="E355" s="40" t="s">
        <v>338</v>
      </c>
      <c r="F355" s="42"/>
      <c r="G355" s="41">
        <f aca="true" t="shared" si="184" ref="G355:O355">SUM(G356:G356)</f>
        <v>350</v>
      </c>
      <c r="H355" s="41">
        <f t="shared" si="184"/>
        <v>0</v>
      </c>
      <c r="I355" s="41">
        <f t="shared" si="184"/>
        <v>350</v>
      </c>
      <c r="J355" s="41">
        <f t="shared" si="184"/>
        <v>350</v>
      </c>
      <c r="K355" s="41">
        <f t="shared" si="184"/>
        <v>0</v>
      </c>
      <c r="L355" s="41">
        <f t="shared" si="184"/>
        <v>350</v>
      </c>
      <c r="M355" s="41">
        <f t="shared" si="184"/>
        <v>0</v>
      </c>
      <c r="N355" s="41">
        <f t="shared" si="184"/>
        <v>0</v>
      </c>
      <c r="O355" s="41">
        <f t="shared" si="184"/>
        <v>0</v>
      </c>
    </row>
    <row r="356" spans="1:15" ht="315">
      <c r="A356" s="46" t="s">
        <v>378</v>
      </c>
      <c r="B356" s="54" t="s">
        <v>608</v>
      </c>
      <c r="C356" s="42" t="s">
        <v>820</v>
      </c>
      <c r="D356" s="42" t="s">
        <v>546</v>
      </c>
      <c r="E356" s="42" t="s">
        <v>339</v>
      </c>
      <c r="F356" s="42" t="s">
        <v>167</v>
      </c>
      <c r="G356" s="41">
        <f>SUM(H356:I356)</f>
        <v>350</v>
      </c>
      <c r="H356" s="49"/>
      <c r="I356" s="49">
        <v>350</v>
      </c>
      <c r="J356" s="41">
        <f>SUM(K356:L356)</f>
        <v>350</v>
      </c>
      <c r="K356" s="49"/>
      <c r="L356" s="49">
        <v>350</v>
      </c>
      <c r="M356" s="41">
        <f>SUM(N356:O356)</f>
        <v>0</v>
      </c>
      <c r="N356" s="49"/>
      <c r="O356" s="49">
        <v>0</v>
      </c>
    </row>
    <row r="357" spans="1:15" ht="47.25">
      <c r="A357" s="36" t="s">
        <v>612</v>
      </c>
      <c r="B357" s="111">
        <v>873</v>
      </c>
      <c r="C357" s="42"/>
      <c r="D357" s="42"/>
      <c r="E357" s="42"/>
      <c r="F357" s="42"/>
      <c r="G357" s="58">
        <f aca="true" t="shared" si="185" ref="G357:O357">SUM(G358,G364)</f>
        <v>143898.8</v>
      </c>
      <c r="H357" s="58">
        <f t="shared" si="185"/>
        <v>136859.8</v>
      </c>
      <c r="I357" s="58">
        <f t="shared" si="185"/>
        <v>7039</v>
      </c>
      <c r="J357" s="58">
        <f t="shared" si="185"/>
        <v>143977.8</v>
      </c>
      <c r="K357" s="58">
        <f t="shared" si="185"/>
        <v>142409.3</v>
      </c>
      <c r="L357" s="58">
        <f t="shared" si="185"/>
        <v>1568.5</v>
      </c>
      <c r="M357" s="58">
        <f t="shared" si="185"/>
        <v>145120.8</v>
      </c>
      <c r="N357" s="58">
        <f t="shared" si="185"/>
        <v>145120.8</v>
      </c>
      <c r="O357" s="58">
        <f t="shared" si="185"/>
        <v>0</v>
      </c>
    </row>
    <row r="358" spans="1:15" ht="31.5">
      <c r="A358" s="197" t="s">
        <v>26</v>
      </c>
      <c r="B358" s="70" t="s">
        <v>757</v>
      </c>
      <c r="C358" s="83" t="s">
        <v>198</v>
      </c>
      <c r="D358" s="42"/>
      <c r="E358" s="42"/>
      <c r="F358" s="42"/>
      <c r="G358" s="58">
        <f aca="true" t="shared" si="186" ref="G358:O362">G359</f>
        <v>21</v>
      </c>
      <c r="H358" s="58">
        <f t="shared" si="186"/>
        <v>21</v>
      </c>
      <c r="I358" s="58">
        <f t="shared" si="186"/>
        <v>0</v>
      </c>
      <c r="J358" s="58">
        <f t="shared" si="186"/>
        <v>21</v>
      </c>
      <c r="K358" s="58">
        <f t="shared" si="186"/>
        <v>21</v>
      </c>
      <c r="L358" s="58">
        <f t="shared" si="186"/>
        <v>0</v>
      </c>
      <c r="M358" s="58">
        <f t="shared" si="186"/>
        <v>21</v>
      </c>
      <c r="N358" s="58">
        <f t="shared" si="186"/>
        <v>21</v>
      </c>
      <c r="O358" s="58">
        <f t="shared" si="186"/>
        <v>0</v>
      </c>
    </row>
    <row r="359" spans="1:15" ht="15.75">
      <c r="A359" s="197" t="s">
        <v>813</v>
      </c>
      <c r="B359" s="70" t="s">
        <v>757</v>
      </c>
      <c r="C359" s="83" t="s">
        <v>198</v>
      </c>
      <c r="D359" s="83" t="s">
        <v>546</v>
      </c>
      <c r="E359" s="42"/>
      <c r="F359" s="42"/>
      <c r="G359" s="58">
        <f>G360</f>
        <v>21</v>
      </c>
      <c r="H359" s="58">
        <f t="shared" si="186"/>
        <v>21</v>
      </c>
      <c r="I359" s="58">
        <f t="shared" si="186"/>
        <v>0</v>
      </c>
      <c r="J359" s="58">
        <f>J360</f>
        <v>21</v>
      </c>
      <c r="K359" s="58">
        <f t="shared" si="186"/>
        <v>21</v>
      </c>
      <c r="L359" s="58">
        <f t="shared" si="186"/>
        <v>0</v>
      </c>
      <c r="M359" s="58">
        <f>M360</f>
        <v>21</v>
      </c>
      <c r="N359" s="58">
        <f t="shared" si="186"/>
        <v>21</v>
      </c>
      <c r="O359" s="58">
        <f t="shared" si="186"/>
        <v>0</v>
      </c>
    </row>
    <row r="360" spans="1:15" ht="110.25">
      <c r="A360" s="60" t="s">
        <v>839</v>
      </c>
      <c r="B360" s="131" t="s">
        <v>757</v>
      </c>
      <c r="C360" s="48" t="s">
        <v>198</v>
      </c>
      <c r="D360" s="48" t="s">
        <v>546</v>
      </c>
      <c r="E360" s="87" t="s">
        <v>401</v>
      </c>
      <c r="F360" s="42"/>
      <c r="G360" s="41">
        <f>G361</f>
        <v>21</v>
      </c>
      <c r="H360" s="41">
        <f t="shared" si="186"/>
        <v>21</v>
      </c>
      <c r="I360" s="41">
        <f t="shared" si="186"/>
        <v>0</v>
      </c>
      <c r="J360" s="41">
        <f>J361</f>
        <v>21</v>
      </c>
      <c r="K360" s="41">
        <f t="shared" si="186"/>
        <v>21</v>
      </c>
      <c r="L360" s="41">
        <f t="shared" si="186"/>
        <v>0</v>
      </c>
      <c r="M360" s="41">
        <f>M361</f>
        <v>21</v>
      </c>
      <c r="N360" s="41">
        <f t="shared" si="186"/>
        <v>21</v>
      </c>
      <c r="O360" s="41">
        <f t="shared" si="186"/>
        <v>0</v>
      </c>
    </row>
    <row r="361" spans="1:15" ht="189">
      <c r="A361" s="44" t="s">
        <v>840</v>
      </c>
      <c r="B361" s="131" t="s">
        <v>757</v>
      </c>
      <c r="C361" s="48" t="s">
        <v>198</v>
      </c>
      <c r="D361" s="48" t="s">
        <v>546</v>
      </c>
      <c r="E361" s="87" t="s">
        <v>402</v>
      </c>
      <c r="F361" s="42"/>
      <c r="G361" s="41">
        <f>G362</f>
        <v>21</v>
      </c>
      <c r="H361" s="41">
        <f t="shared" si="186"/>
        <v>21</v>
      </c>
      <c r="I361" s="41">
        <f t="shared" si="186"/>
        <v>0</v>
      </c>
      <c r="J361" s="41">
        <f>J362</f>
        <v>21</v>
      </c>
      <c r="K361" s="41">
        <f t="shared" si="186"/>
        <v>21</v>
      </c>
      <c r="L361" s="41">
        <f t="shared" si="186"/>
        <v>0</v>
      </c>
      <c r="M361" s="41">
        <f>M362</f>
        <v>21</v>
      </c>
      <c r="N361" s="41">
        <f t="shared" si="186"/>
        <v>21</v>
      </c>
      <c r="O361" s="41">
        <f t="shared" si="186"/>
        <v>0</v>
      </c>
    </row>
    <row r="362" spans="1:15" ht="94.5">
      <c r="A362" s="44" t="s">
        <v>96</v>
      </c>
      <c r="B362" s="131" t="s">
        <v>757</v>
      </c>
      <c r="C362" s="48" t="s">
        <v>198</v>
      </c>
      <c r="D362" s="48" t="s">
        <v>546</v>
      </c>
      <c r="E362" s="87" t="s">
        <v>95</v>
      </c>
      <c r="F362" s="42"/>
      <c r="G362" s="41">
        <f>G363</f>
        <v>21</v>
      </c>
      <c r="H362" s="41">
        <f t="shared" si="186"/>
        <v>21</v>
      </c>
      <c r="I362" s="41">
        <f t="shared" si="186"/>
        <v>0</v>
      </c>
      <c r="J362" s="41">
        <f>J363</f>
        <v>21</v>
      </c>
      <c r="K362" s="41">
        <f t="shared" si="186"/>
        <v>21</v>
      </c>
      <c r="L362" s="41">
        <f t="shared" si="186"/>
        <v>0</v>
      </c>
      <c r="M362" s="41">
        <f>M363</f>
        <v>21</v>
      </c>
      <c r="N362" s="41">
        <f t="shared" si="186"/>
        <v>21</v>
      </c>
      <c r="O362" s="41">
        <f t="shared" si="186"/>
        <v>0</v>
      </c>
    </row>
    <row r="363" spans="1:15" ht="126">
      <c r="A363" s="39" t="s">
        <v>545</v>
      </c>
      <c r="B363" s="131" t="s">
        <v>757</v>
      </c>
      <c r="C363" s="48" t="s">
        <v>198</v>
      </c>
      <c r="D363" s="48" t="s">
        <v>546</v>
      </c>
      <c r="E363" s="80" t="s">
        <v>596</v>
      </c>
      <c r="F363" s="42" t="s">
        <v>169</v>
      </c>
      <c r="G363" s="41">
        <f>SUM(H363:I363)</f>
        <v>21</v>
      </c>
      <c r="H363" s="49">
        <v>21</v>
      </c>
      <c r="I363" s="49"/>
      <c r="J363" s="41">
        <f>SUM(K363:L363)</f>
        <v>21</v>
      </c>
      <c r="K363" s="49">
        <v>21</v>
      </c>
      <c r="L363" s="49"/>
      <c r="M363" s="41">
        <f>SUM(N363:O363)</f>
        <v>21</v>
      </c>
      <c r="N363" s="49">
        <v>21</v>
      </c>
      <c r="O363" s="49"/>
    </row>
    <row r="364" spans="1:15" ht="15.75">
      <c r="A364" s="197" t="s">
        <v>816</v>
      </c>
      <c r="B364" s="70" t="s">
        <v>757</v>
      </c>
      <c r="C364" s="57">
        <v>10</v>
      </c>
      <c r="D364" s="42"/>
      <c r="E364" s="42"/>
      <c r="F364" s="42"/>
      <c r="G364" s="58">
        <f aca="true" t="shared" si="187" ref="G364:O364">SUM(G365,G371,G379,G429,G440)</f>
        <v>143877.8</v>
      </c>
      <c r="H364" s="58">
        <f t="shared" si="187"/>
        <v>136838.8</v>
      </c>
      <c r="I364" s="58">
        <f t="shared" si="187"/>
        <v>7039</v>
      </c>
      <c r="J364" s="58">
        <f t="shared" si="187"/>
        <v>143956.8</v>
      </c>
      <c r="K364" s="58">
        <f t="shared" si="187"/>
        <v>142388.3</v>
      </c>
      <c r="L364" s="58">
        <f t="shared" si="187"/>
        <v>1568.5</v>
      </c>
      <c r="M364" s="58">
        <f t="shared" si="187"/>
        <v>145099.8</v>
      </c>
      <c r="N364" s="58">
        <f t="shared" si="187"/>
        <v>145099.8</v>
      </c>
      <c r="O364" s="58">
        <f t="shared" si="187"/>
        <v>0</v>
      </c>
    </row>
    <row r="365" spans="1:15" ht="15.75">
      <c r="A365" s="197" t="s">
        <v>758</v>
      </c>
      <c r="B365" s="70" t="s">
        <v>757</v>
      </c>
      <c r="C365" s="57">
        <v>10</v>
      </c>
      <c r="D365" s="83" t="s">
        <v>192</v>
      </c>
      <c r="E365" s="42"/>
      <c r="F365" s="42"/>
      <c r="G365" s="58">
        <f>G366</f>
        <v>5145.5</v>
      </c>
      <c r="H365" s="58">
        <f aca="true" t="shared" si="188" ref="H365:O367">H366</f>
        <v>0</v>
      </c>
      <c r="I365" s="58">
        <f t="shared" si="188"/>
        <v>5145.5</v>
      </c>
      <c r="J365" s="58">
        <f>J366</f>
        <v>1568.5</v>
      </c>
      <c r="K365" s="58">
        <f t="shared" si="188"/>
        <v>0</v>
      </c>
      <c r="L365" s="58">
        <f t="shared" si="188"/>
        <v>1568.5</v>
      </c>
      <c r="M365" s="58">
        <f>M366</f>
        <v>0</v>
      </c>
      <c r="N365" s="58">
        <f t="shared" si="188"/>
        <v>0</v>
      </c>
      <c r="O365" s="58">
        <f t="shared" si="188"/>
        <v>0</v>
      </c>
    </row>
    <row r="366" spans="1:15" ht="78.75">
      <c r="A366" s="60" t="s">
        <v>63</v>
      </c>
      <c r="B366" s="131" t="s">
        <v>757</v>
      </c>
      <c r="C366" s="42">
        <v>10</v>
      </c>
      <c r="D366" s="48" t="s">
        <v>192</v>
      </c>
      <c r="E366" s="113" t="s">
        <v>159</v>
      </c>
      <c r="F366" s="42"/>
      <c r="G366" s="41">
        <f>G367</f>
        <v>5145.5</v>
      </c>
      <c r="H366" s="41">
        <f t="shared" si="188"/>
        <v>0</v>
      </c>
      <c r="I366" s="41">
        <f t="shared" si="188"/>
        <v>5145.5</v>
      </c>
      <c r="J366" s="41">
        <f>J367</f>
        <v>1568.5</v>
      </c>
      <c r="K366" s="41">
        <f t="shared" si="188"/>
        <v>0</v>
      </c>
      <c r="L366" s="41">
        <f t="shared" si="188"/>
        <v>1568.5</v>
      </c>
      <c r="M366" s="41">
        <f>M367</f>
        <v>0</v>
      </c>
      <c r="N366" s="41">
        <f t="shared" si="188"/>
        <v>0</v>
      </c>
      <c r="O366" s="41">
        <f t="shared" si="188"/>
        <v>0</v>
      </c>
    </row>
    <row r="367" spans="1:15" ht="141.75">
      <c r="A367" s="60" t="s">
        <v>849</v>
      </c>
      <c r="B367" s="131" t="s">
        <v>757</v>
      </c>
      <c r="C367" s="42">
        <v>10</v>
      </c>
      <c r="D367" s="48" t="s">
        <v>192</v>
      </c>
      <c r="E367" s="114" t="s">
        <v>404</v>
      </c>
      <c r="F367" s="42"/>
      <c r="G367" s="41">
        <f>G368</f>
        <v>5145.5</v>
      </c>
      <c r="H367" s="41">
        <f t="shared" si="188"/>
        <v>0</v>
      </c>
      <c r="I367" s="41">
        <f t="shared" si="188"/>
        <v>5145.5</v>
      </c>
      <c r="J367" s="41">
        <f>J368</f>
        <v>1568.5</v>
      </c>
      <c r="K367" s="41">
        <f t="shared" si="188"/>
        <v>0</v>
      </c>
      <c r="L367" s="41">
        <f t="shared" si="188"/>
        <v>1568.5</v>
      </c>
      <c r="M367" s="41">
        <f>M368</f>
        <v>0</v>
      </c>
      <c r="N367" s="41">
        <f t="shared" si="188"/>
        <v>0</v>
      </c>
      <c r="O367" s="41">
        <f t="shared" si="188"/>
        <v>0</v>
      </c>
    </row>
    <row r="368" spans="1:15" ht="63">
      <c r="A368" s="44" t="s">
        <v>406</v>
      </c>
      <c r="B368" s="131" t="s">
        <v>757</v>
      </c>
      <c r="C368" s="42">
        <v>10</v>
      </c>
      <c r="D368" s="48" t="s">
        <v>192</v>
      </c>
      <c r="E368" s="114" t="s">
        <v>405</v>
      </c>
      <c r="F368" s="42"/>
      <c r="G368" s="41">
        <f aca="true" t="shared" si="189" ref="G368:O368">SUM(G369:G370)</f>
        <v>5145.5</v>
      </c>
      <c r="H368" s="41">
        <f t="shared" si="189"/>
        <v>0</v>
      </c>
      <c r="I368" s="41">
        <f t="shared" si="189"/>
        <v>5145.5</v>
      </c>
      <c r="J368" s="41">
        <f t="shared" si="189"/>
        <v>1568.5</v>
      </c>
      <c r="K368" s="41">
        <f t="shared" si="189"/>
        <v>0</v>
      </c>
      <c r="L368" s="41">
        <f t="shared" si="189"/>
        <v>1568.5</v>
      </c>
      <c r="M368" s="41">
        <f t="shared" si="189"/>
        <v>0</v>
      </c>
      <c r="N368" s="41">
        <f t="shared" si="189"/>
        <v>0</v>
      </c>
      <c r="O368" s="41">
        <f t="shared" si="189"/>
        <v>0</v>
      </c>
    </row>
    <row r="369" spans="1:15" ht="63">
      <c r="A369" s="39" t="s">
        <v>550</v>
      </c>
      <c r="B369" s="131" t="s">
        <v>757</v>
      </c>
      <c r="C369" s="42">
        <v>10</v>
      </c>
      <c r="D369" s="48" t="s">
        <v>192</v>
      </c>
      <c r="E369" s="115" t="s">
        <v>597</v>
      </c>
      <c r="F369" s="42" t="s">
        <v>169</v>
      </c>
      <c r="G369" s="41">
        <f>SUM(H369:I369)</f>
        <v>41</v>
      </c>
      <c r="H369" s="41"/>
      <c r="I369" s="41">
        <v>41</v>
      </c>
      <c r="J369" s="41">
        <f>SUM(K369:L369)</f>
        <v>13</v>
      </c>
      <c r="K369" s="41"/>
      <c r="L369" s="41">
        <v>13</v>
      </c>
      <c r="M369" s="41">
        <f>SUM(N369:O369)</f>
        <v>0</v>
      </c>
      <c r="N369" s="41"/>
      <c r="O369" s="41"/>
    </row>
    <row r="370" spans="1:15" ht="47.25">
      <c r="A370" s="60" t="s">
        <v>551</v>
      </c>
      <c r="B370" s="131" t="s">
        <v>757</v>
      </c>
      <c r="C370" s="42" t="s">
        <v>820</v>
      </c>
      <c r="D370" s="48" t="s">
        <v>192</v>
      </c>
      <c r="E370" s="115" t="s">
        <v>597</v>
      </c>
      <c r="F370" s="42" t="s">
        <v>818</v>
      </c>
      <c r="G370" s="41">
        <f>SUM(H370:I370)</f>
        <v>5104.5</v>
      </c>
      <c r="H370" s="49"/>
      <c r="I370" s="49">
        <v>5104.5</v>
      </c>
      <c r="J370" s="41">
        <f>SUM(K370:L370)</f>
        <v>1555.5</v>
      </c>
      <c r="K370" s="49"/>
      <c r="L370" s="49">
        <v>1555.5</v>
      </c>
      <c r="M370" s="41">
        <f>SUM(N370:O370)</f>
        <v>0</v>
      </c>
      <c r="N370" s="49"/>
      <c r="O370" s="49"/>
    </row>
    <row r="371" spans="1:15" ht="31.5">
      <c r="A371" s="197" t="s">
        <v>759</v>
      </c>
      <c r="B371" s="70" t="s">
        <v>757</v>
      </c>
      <c r="C371" s="57">
        <v>10</v>
      </c>
      <c r="D371" s="83" t="s">
        <v>199</v>
      </c>
      <c r="E371" s="42"/>
      <c r="F371" s="42"/>
      <c r="G371" s="58">
        <f>G372</f>
        <v>66478.8</v>
      </c>
      <c r="H371" s="58">
        <f aca="true" t="shared" si="190" ref="H371:O373">H372</f>
        <v>66478.8</v>
      </c>
      <c r="I371" s="58">
        <f t="shared" si="190"/>
        <v>0</v>
      </c>
      <c r="J371" s="58">
        <f>J372</f>
        <v>69754.5</v>
      </c>
      <c r="K371" s="58">
        <f t="shared" si="190"/>
        <v>69754.5</v>
      </c>
      <c r="L371" s="58">
        <f t="shared" si="190"/>
        <v>0</v>
      </c>
      <c r="M371" s="58">
        <f>M372</f>
        <v>70254</v>
      </c>
      <c r="N371" s="58">
        <f t="shared" si="190"/>
        <v>70254</v>
      </c>
      <c r="O371" s="58">
        <f t="shared" si="190"/>
        <v>0</v>
      </c>
    </row>
    <row r="372" spans="1:15" ht="78.75">
      <c r="A372" s="60" t="s">
        <v>63</v>
      </c>
      <c r="B372" s="131" t="s">
        <v>757</v>
      </c>
      <c r="C372" s="42" t="s">
        <v>820</v>
      </c>
      <c r="D372" s="48" t="s">
        <v>199</v>
      </c>
      <c r="E372" s="61" t="s">
        <v>368</v>
      </c>
      <c r="F372" s="42"/>
      <c r="G372" s="41">
        <f>G373</f>
        <v>66478.8</v>
      </c>
      <c r="H372" s="41">
        <f t="shared" si="190"/>
        <v>66478.8</v>
      </c>
      <c r="I372" s="41">
        <f t="shared" si="190"/>
        <v>0</v>
      </c>
      <c r="J372" s="41">
        <f>J373</f>
        <v>69754.5</v>
      </c>
      <c r="K372" s="41">
        <f t="shared" si="190"/>
        <v>69754.5</v>
      </c>
      <c r="L372" s="41">
        <f t="shared" si="190"/>
        <v>0</v>
      </c>
      <c r="M372" s="41">
        <f>M373</f>
        <v>70254</v>
      </c>
      <c r="N372" s="41">
        <f t="shared" si="190"/>
        <v>70254</v>
      </c>
      <c r="O372" s="41">
        <f t="shared" si="190"/>
        <v>0</v>
      </c>
    </row>
    <row r="373" spans="1:15" ht="141.75">
      <c r="A373" s="60" t="s">
        <v>104</v>
      </c>
      <c r="B373" s="131" t="s">
        <v>757</v>
      </c>
      <c r="C373" s="42" t="s">
        <v>820</v>
      </c>
      <c r="D373" s="48" t="s">
        <v>199</v>
      </c>
      <c r="E373" s="61" t="s">
        <v>552</v>
      </c>
      <c r="F373" s="42"/>
      <c r="G373" s="41">
        <f>G374</f>
        <v>66478.8</v>
      </c>
      <c r="H373" s="41">
        <f t="shared" si="190"/>
        <v>66478.8</v>
      </c>
      <c r="I373" s="41">
        <f t="shared" si="190"/>
        <v>0</v>
      </c>
      <c r="J373" s="41">
        <f>J374</f>
        <v>69754.5</v>
      </c>
      <c r="K373" s="41">
        <f t="shared" si="190"/>
        <v>69754.5</v>
      </c>
      <c r="L373" s="41">
        <f t="shared" si="190"/>
        <v>0</v>
      </c>
      <c r="M373" s="41">
        <f>M374</f>
        <v>70254</v>
      </c>
      <c r="N373" s="41">
        <f t="shared" si="190"/>
        <v>70254</v>
      </c>
      <c r="O373" s="41">
        <f t="shared" si="190"/>
        <v>0</v>
      </c>
    </row>
    <row r="374" spans="1:15" ht="78.75">
      <c r="A374" s="60" t="s">
        <v>22</v>
      </c>
      <c r="B374" s="131" t="s">
        <v>757</v>
      </c>
      <c r="C374" s="42" t="s">
        <v>820</v>
      </c>
      <c r="D374" s="48" t="s">
        <v>199</v>
      </c>
      <c r="E374" s="61" t="s">
        <v>553</v>
      </c>
      <c r="F374" s="42"/>
      <c r="G374" s="41">
        <f aca="true" t="shared" si="191" ref="G374:O374">SUM(G375:G378)</f>
        <v>66478.8</v>
      </c>
      <c r="H374" s="41">
        <f t="shared" si="191"/>
        <v>66478.8</v>
      </c>
      <c r="I374" s="41">
        <f t="shared" si="191"/>
        <v>0</v>
      </c>
      <c r="J374" s="41">
        <f t="shared" si="191"/>
        <v>69754.5</v>
      </c>
      <c r="K374" s="41">
        <f t="shared" si="191"/>
        <v>69754.5</v>
      </c>
      <c r="L374" s="41">
        <f t="shared" si="191"/>
        <v>0</v>
      </c>
      <c r="M374" s="41">
        <f t="shared" si="191"/>
        <v>70254</v>
      </c>
      <c r="N374" s="41">
        <f t="shared" si="191"/>
        <v>70254</v>
      </c>
      <c r="O374" s="41">
        <f t="shared" si="191"/>
        <v>0</v>
      </c>
    </row>
    <row r="375" spans="1:15" ht="189">
      <c r="A375" s="39" t="s">
        <v>381</v>
      </c>
      <c r="B375" s="131" t="s">
        <v>757</v>
      </c>
      <c r="C375" s="42" t="s">
        <v>820</v>
      </c>
      <c r="D375" s="48" t="s">
        <v>199</v>
      </c>
      <c r="E375" s="47" t="s">
        <v>598</v>
      </c>
      <c r="F375" s="42" t="s">
        <v>167</v>
      </c>
      <c r="G375" s="41">
        <f>SUM(H375:I375)</f>
        <v>3127</v>
      </c>
      <c r="H375" s="49">
        <v>3127</v>
      </c>
      <c r="I375" s="49"/>
      <c r="J375" s="41">
        <f>SUM(K375:L375)</f>
        <v>3159</v>
      </c>
      <c r="K375" s="49">
        <v>3159</v>
      </c>
      <c r="L375" s="49"/>
      <c r="M375" s="41">
        <f>SUM(N375:O375)</f>
        <v>3189</v>
      </c>
      <c r="N375" s="49">
        <v>3189</v>
      </c>
      <c r="O375" s="49"/>
    </row>
    <row r="376" spans="1:15" ht="94.5">
      <c r="A376" s="39" t="s">
        <v>178</v>
      </c>
      <c r="B376" s="131" t="s">
        <v>757</v>
      </c>
      <c r="C376" s="42" t="s">
        <v>820</v>
      </c>
      <c r="D376" s="48" t="s">
        <v>199</v>
      </c>
      <c r="E376" s="47" t="s">
        <v>598</v>
      </c>
      <c r="F376" s="42" t="s">
        <v>169</v>
      </c>
      <c r="G376" s="41">
        <f>SUM(H376:I376)</f>
        <v>1880</v>
      </c>
      <c r="H376" s="49">
        <v>1880</v>
      </c>
      <c r="I376" s="49"/>
      <c r="J376" s="41">
        <f>SUM(K376:L376)</f>
        <v>2000</v>
      </c>
      <c r="K376" s="49">
        <v>2000</v>
      </c>
      <c r="L376" s="49"/>
      <c r="M376" s="41">
        <f>SUM(N376:O376)</f>
        <v>2150</v>
      </c>
      <c r="N376" s="49">
        <v>2150</v>
      </c>
      <c r="O376" s="49"/>
    </row>
    <row r="377" spans="1:15" ht="126">
      <c r="A377" s="39" t="s">
        <v>425</v>
      </c>
      <c r="B377" s="131" t="s">
        <v>757</v>
      </c>
      <c r="C377" s="42" t="s">
        <v>820</v>
      </c>
      <c r="D377" s="48" t="s">
        <v>199</v>
      </c>
      <c r="E377" s="47" t="s">
        <v>598</v>
      </c>
      <c r="F377" s="42" t="s">
        <v>815</v>
      </c>
      <c r="G377" s="41">
        <f>SUM(H377:I377)</f>
        <v>61451.8</v>
      </c>
      <c r="H377" s="49">
        <v>61451.8</v>
      </c>
      <c r="I377" s="49"/>
      <c r="J377" s="41">
        <f>SUM(K377:L377)</f>
        <v>64573.5</v>
      </c>
      <c r="K377" s="49">
        <v>64573.5</v>
      </c>
      <c r="L377" s="49"/>
      <c r="M377" s="41">
        <f>SUM(N377:O377)</f>
        <v>64890</v>
      </c>
      <c r="N377" s="49">
        <v>64890</v>
      </c>
      <c r="O377" s="49"/>
    </row>
    <row r="378" spans="1:15" ht="63">
      <c r="A378" s="39" t="s">
        <v>179</v>
      </c>
      <c r="B378" s="131" t="s">
        <v>757</v>
      </c>
      <c r="C378" s="42" t="s">
        <v>820</v>
      </c>
      <c r="D378" s="48" t="s">
        <v>199</v>
      </c>
      <c r="E378" s="47" t="s">
        <v>598</v>
      </c>
      <c r="F378" s="42" t="s">
        <v>807</v>
      </c>
      <c r="G378" s="41">
        <f>SUM(H378:I378)</f>
        <v>20</v>
      </c>
      <c r="H378" s="49">
        <v>20</v>
      </c>
      <c r="I378" s="49"/>
      <c r="J378" s="41">
        <f>SUM(K378:L378)</f>
        <v>22</v>
      </c>
      <c r="K378" s="49">
        <v>22</v>
      </c>
      <c r="L378" s="49"/>
      <c r="M378" s="41">
        <f>SUM(N378:O378)</f>
        <v>25</v>
      </c>
      <c r="N378" s="49">
        <v>25</v>
      </c>
      <c r="O378" s="49"/>
    </row>
    <row r="379" spans="1:15" ht="31.5">
      <c r="A379" s="197" t="s">
        <v>817</v>
      </c>
      <c r="B379" s="70" t="s">
        <v>757</v>
      </c>
      <c r="C379" s="57">
        <v>10</v>
      </c>
      <c r="D379" s="83" t="s">
        <v>546</v>
      </c>
      <c r="E379" s="42"/>
      <c r="F379" s="42"/>
      <c r="G379" s="58">
        <f>SUM(G380,)</f>
        <v>55279.6</v>
      </c>
      <c r="H379" s="58">
        <f aca="true" t="shared" si="192" ref="H379:O379">SUM(H380,)</f>
        <v>54334.1</v>
      </c>
      <c r="I379" s="58">
        <f t="shared" si="192"/>
        <v>945.5</v>
      </c>
      <c r="J379" s="58">
        <f t="shared" si="192"/>
        <v>55837.9</v>
      </c>
      <c r="K379" s="58">
        <f t="shared" si="192"/>
        <v>55837.9</v>
      </c>
      <c r="L379" s="58">
        <f t="shared" si="192"/>
        <v>0</v>
      </c>
      <c r="M379" s="58">
        <f t="shared" si="192"/>
        <v>57362.9</v>
      </c>
      <c r="N379" s="58">
        <f t="shared" si="192"/>
        <v>57362.9</v>
      </c>
      <c r="O379" s="58">
        <f t="shared" si="192"/>
        <v>0</v>
      </c>
    </row>
    <row r="380" spans="1:15" ht="78.75">
      <c r="A380" s="60" t="s">
        <v>63</v>
      </c>
      <c r="B380" s="54" t="s">
        <v>757</v>
      </c>
      <c r="C380" s="42">
        <v>10</v>
      </c>
      <c r="D380" s="48" t="s">
        <v>546</v>
      </c>
      <c r="E380" s="40" t="s">
        <v>368</v>
      </c>
      <c r="F380" s="42"/>
      <c r="G380" s="41">
        <f aca="true" t="shared" si="193" ref="G380:O380">SUM(G381,G419,G422)</f>
        <v>55279.6</v>
      </c>
      <c r="H380" s="41">
        <f t="shared" si="193"/>
        <v>54334.1</v>
      </c>
      <c r="I380" s="41">
        <f t="shared" si="193"/>
        <v>945.5</v>
      </c>
      <c r="J380" s="41">
        <f t="shared" si="193"/>
        <v>55837.9</v>
      </c>
      <c r="K380" s="41">
        <f t="shared" si="193"/>
        <v>55837.9</v>
      </c>
      <c r="L380" s="41">
        <f t="shared" si="193"/>
        <v>0</v>
      </c>
      <c r="M380" s="41">
        <f t="shared" si="193"/>
        <v>57362.9</v>
      </c>
      <c r="N380" s="41">
        <f t="shared" si="193"/>
        <v>57362.9</v>
      </c>
      <c r="O380" s="41">
        <f t="shared" si="193"/>
        <v>0</v>
      </c>
    </row>
    <row r="381" spans="1:15" ht="141.75">
      <c r="A381" s="60" t="s">
        <v>849</v>
      </c>
      <c r="B381" s="54" t="s">
        <v>757</v>
      </c>
      <c r="C381" s="42">
        <v>10</v>
      </c>
      <c r="D381" s="48" t="s">
        <v>546</v>
      </c>
      <c r="E381" s="40" t="s">
        <v>404</v>
      </c>
      <c r="F381" s="42"/>
      <c r="G381" s="41">
        <f aca="true" t="shared" si="194" ref="G381:O381">SUM(G382,G399)</f>
        <v>47585.6</v>
      </c>
      <c r="H381" s="41">
        <f t="shared" si="194"/>
        <v>46640.1</v>
      </c>
      <c r="I381" s="41">
        <f t="shared" si="194"/>
        <v>945.5</v>
      </c>
      <c r="J381" s="41">
        <f t="shared" si="194"/>
        <v>47834.9</v>
      </c>
      <c r="K381" s="41">
        <f t="shared" si="194"/>
        <v>47834.9</v>
      </c>
      <c r="L381" s="41">
        <f t="shared" si="194"/>
        <v>0</v>
      </c>
      <c r="M381" s="41">
        <f t="shared" si="194"/>
        <v>49037.9</v>
      </c>
      <c r="N381" s="41">
        <f t="shared" si="194"/>
        <v>49037.9</v>
      </c>
      <c r="O381" s="41">
        <f t="shared" si="194"/>
        <v>0</v>
      </c>
    </row>
    <row r="382" spans="1:15" ht="78.75">
      <c r="A382" s="60" t="s">
        <v>354</v>
      </c>
      <c r="B382" s="42" t="s">
        <v>757</v>
      </c>
      <c r="C382" s="42">
        <v>10</v>
      </c>
      <c r="D382" s="48" t="s">
        <v>546</v>
      </c>
      <c r="E382" s="61" t="s">
        <v>353</v>
      </c>
      <c r="F382" s="42"/>
      <c r="G382" s="41">
        <f aca="true" t="shared" si="195" ref="G382:O382">SUM(G383:G398)</f>
        <v>30497.1</v>
      </c>
      <c r="H382" s="41">
        <f t="shared" si="195"/>
        <v>30497.1</v>
      </c>
      <c r="I382" s="41">
        <f t="shared" si="195"/>
        <v>0</v>
      </c>
      <c r="J382" s="41">
        <f t="shared" si="195"/>
        <v>30971.9</v>
      </c>
      <c r="K382" s="41">
        <f t="shared" si="195"/>
        <v>30971.9</v>
      </c>
      <c r="L382" s="41">
        <f t="shared" si="195"/>
        <v>0</v>
      </c>
      <c r="M382" s="41">
        <f t="shared" si="195"/>
        <v>31492.9</v>
      </c>
      <c r="N382" s="41">
        <f t="shared" si="195"/>
        <v>31492.9</v>
      </c>
      <c r="O382" s="41">
        <f t="shared" si="195"/>
        <v>0</v>
      </c>
    </row>
    <row r="383" spans="1:15" ht="110.25">
      <c r="A383" s="39" t="s">
        <v>355</v>
      </c>
      <c r="B383" s="42" t="s">
        <v>757</v>
      </c>
      <c r="C383" s="42">
        <v>10</v>
      </c>
      <c r="D383" s="48" t="s">
        <v>546</v>
      </c>
      <c r="E383" s="47" t="s">
        <v>778</v>
      </c>
      <c r="F383" s="42" t="s">
        <v>169</v>
      </c>
      <c r="G383" s="41">
        <f aca="true" t="shared" si="196" ref="G383:G394">SUM(H383:I383)</f>
        <v>208</v>
      </c>
      <c r="H383" s="41">
        <v>208</v>
      </c>
      <c r="I383" s="41"/>
      <c r="J383" s="41">
        <f aca="true" t="shared" si="197" ref="J383:J394">SUM(K383:L383)</f>
        <v>208</v>
      </c>
      <c r="K383" s="41">
        <v>208</v>
      </c>
      <c r="L383" s="41"/>
      <c r="M383" s="41">
        <f aca="true" t="shared" si="198" ref="M383:M394">SUM(N383:O383)</f>
        <v>208</v>
      </c>
      <c r="N383" s="41">
        <v>208</v>
      </c>
      <c r="O383" s="41"/>
    </row>
    <row r="384" spans="1:15" ht="94.5">
      <c r="A384" s="60" t="s">
        <v>356</v>
      </c>
      <c r="B384" s="42" t="s">
        <v>757</v>
      </c>
      <c r="C384" s="42">
        <v>10</v>
      </c>
      <c r="D384" s="48" t="s">
        <v>546</v>
      </c>
      <c r="E384" s="47" t="s">
        <v>778</v>
      </c>
      <c r="F384" s="42" t="s">
        <v>818</v>
      </c>
      <c r="G384" s="41">
        <f t="shared" si="196"/>
        <v>18058</v>
      </c>
      <c r="H384" s="49">
        <v>18058</v>
      </c>
      <c r="I384" s="49"/>
      <c r="J384" s="41">
        <f t="shared" si="197"/>
        <v>18058</v>
      </c>
      <c r="K384" s="49">
        <v>18058</v>
      </c>
      <c r="L384" s="49"/>
      <c r="M384" s="41">
        <f t="shared" si="198"/>
        <v>18058</v>
      </c>
      <c r="N384" s="49">
        <v>18058</v>
      </c>
      <c r="O384" s="49"/>
    </row>
    <row r="385" spans="1:15" ht="110.25">
      <c r="A385" s="39" t="s">
        <v>357</v>
      </c>
      <c r="B385" s="42" t="s">
        <v>757</v>
      </c>
      <c r="C385" s="42">
        <v>10</v>
      </c>
      <c r="D385" s="48" t="s">
        <v>546</v>
      </c>
      <c r="E385" s="47" t="s">
        <v>779</v>
      </c>
      <c r="F385" s="42" t="s">
        <v>169</v>
      </c>
      <c r="G385" s="41">
        <f>SUM(H385:I385)</f>
        <v>50</v>
      </c>
      <c r="H385" s="49">
        <v>50</v>
      </c>
      <c r="I385" s="49"/>
      <c r="J385" s="41">
        <f>SUM(K385:L385)</f>
        <v>50</v>
      </c>
      <c r="K385" s="49">
        <v>50</v>
      </c>
      <c r="L385" s="49"/>
      <c r="M385" s="41">
        <f>SUM(N385:O385)</f>
        <v>50</v>
      </c>
      <c r="N385" s="49">
        <v>50</v>
      </c>
      <c r="O385" s="49"/>
    </row>
    <row r="386" spans="1:15" ht="94.5">
      <c r="A386" s="39" t="s">
        <v>7</v>
      </c>
      <c r="B386" s="42" t="s">
        <v>757</v>
      </c>
      <c r="C386" s="42">
        <v>10</v>
      </c>
      <c r="D386" s="48" t="s">
        <v>546</v>
      </c>
      <c r="E386" s="47" t="s">
        <v>779</v>
      </c>
      <c r="F386" s="42" t="s">
        <v>818</v>
      </c>
      <c r="G386" s="41">
        <f t="shared" si="196"/>
        <v>2415</v>
      </c>
      <c r="H386" s="49">
        <v>2415</v>
      </c>
      <c r="I386" s="49"/>
      <c r="J386" s="41">
        <f>SUM(K386:L386)</f>
        <v>2520</v>
      </c>
      <c r="K386" s="49">
        <v>2520</v>
      </c>
      <c r="L386" s="49"/>
      <c r="M386" s="41">
        <f>SUM(N386:O386)</f>
        <v>2652</v>
      </c>
      <c r="N386" s="49">
        <v>2652</v>
      </c>
      <c r="O386" s="49"/>
    </row>
    <row r="387" spans="1:15" ht="126">
      <c r="A387" s="39" t="s">
        <v>92</v>
      </c>
      <c r="B387" s="42" t="s">
        <v>757</v>
      </c>
      <c r="C387" s="42">
        <v>10</v>
      </c>
      <c r="D387" s="48" t="s">
        <v>546</v>
      </c>
      <c r="E387" s="47" t="s">
        <v>616</v>
      </c>
      <c r="F387" s="42" t="s">
        <v>169</v>
      </c>
      <c r="G387" s="41">
        <f t="shared" si="196"/>
        <v>50</v>
      </c>
      <c r="H387" s="41">
        <v>50</v>
      </c>
      <c r="I387" s="41"/>
      <c r="J387" s="41">
        <f t="shared" si="197"/>
        <v>52</v>
      </c>
      <c r="K387" s="41">
        <v>52</v>
      </c>
      <c r="L387" s="41"/>
      <c r="M387" s="41">
        <f t="shared" si="198"/>
        <v>54</v>
      </c>
      <c r="N387" s="41">
        <v>54</v>
      </c>
      <c r="O387" s="41"/>
    </row>
    <row r="388" spans="1:15" ht="110.25">
      <c r="A388" s="39" t="s">
        <v>93</v>
      </c>
      <c r="B388" s="42" t="s">
        <v>757</v>
      </c>
      <c r="C388" s="42">
        <v>10</v>
      </c>
      <c r="D388" s="48" t="s">
        <v>546</v>
      </c>
      <c r="E388" s="47" t="s">
        <v>616</v>
      </c>
      <c r="F388" s="42" t="s">
        <v>818</v>
      </c>
      <c r="G388" s="41">
        <f t="shared" si="196"/>
        <v>3820</v>
      </c>
      <c r="H388" s="49">
        <v>3820</v>
      </c>
      <c r="I388" s="49"/>
      <c r="J388" s="41">
        <f t="shared" si="197"/>
        <v>3973</v>
      </c>
      <c r="K388" s="49">
        <v>3973</v>
      </c>
      <c r="L388" s="49"/>
      <c r="M388" s="41">
        <f t="shared" si="198"/>
        <v>4132</v>
      </c>
      <c r="N388" s="49">
        <v>4132</v>
      </c>
      <c r="O388" s="49"/>
    </row>
    <row r="389" spans="1:15" ht="189">
      <c r="A389" s="39" t="s">
        <v>91</v>
      </c>
      <c r="B389" s="42" t="s">
        <v>757</v>
      </c>
      <c r="C389" s="42">
        <v>10</v>
      </c>
      <c r="D389" s="48" t="s">
        <v>546</v>
      </c>
      <c r="E389" s="47" t="s">
        <v>617</v>
      </c>
      <c r="F389" s="42" t="s">
        <v>169</v>
      </c>
      <c r="G389" s="41">
        <f t="shared" si="196"/>
        <v>2</v>
      </c>
      <c r="H389" s="41">
        <v>2</v>
      </c>
      <c r="I389" s="41"/>
      <c r="J389" s="41">
        <f t="shared" si="197"/>
        <v>2</v>
      </c>
      <c r="K389" s="41">
        <v>2</v>
      </c>
      <c r="L389" s="41"/>
      <c r="M389" s="41">
        <f t="shared" si="198"/>
        <v>2</v>
      </c>
      <c r="N389" s="41">
        <v>2</v>
      </c>
      <c r="O389" s="41"/>
    </row>
    <row r="390" spans="1:15" ht="173.25">
      <c r="A390" s="39" t="s">
        <v>556</v>
      </c>
      <c r="B390" s="42" t="s">
        <v>757</v>
      </c>
      <c r="C390" s="42">
        <v>10</v>
      </c>
      <c r="D390" s="48" t="s">
        <v>546</v>
      </c>
      <c r="E390" s="47" t="s">
        <v>617</v>
      </c>
      <c r="F390" s="42" t="s">
        <v>818</v>
      </c>
      <c r="G390" s="41">
        <f t="shared" si="196"/>
        <v>98</v>
      </c>
      <c r="H390" s="49">
        <v>98</v>
      </c>
      <c r="I390" s="49"/>
      <c r="J390" s="41">
        <f t="shared" si="197"/>
        <v>102</v>
      </c>
      <c r="K390" s="49">
        <v>102</v>
      </c>
      <c r="L390" s="49"/>
      <c r="M390" s="41">
        <f t="shared" si="198"/>
        <v>106</v>
      </c>
      <c r="N390" s="49">
        <v>106</v>
      </c>
      <c r="O390" s="49"/>
    </row>
    <row r="391" spans="1:15" ht="126">
      <c r="A391" s="39" t="s">
        <v>557</v>
      </c>
      <c r="B391" s="42" t="s">
        <v>757</v>
      </c>
      <c r="C391" s="42">
        <v>10</v>
      </c>
      <c r="D391" s="48" t="s">
        <v>546</v>
      </c>
      <c r="E391" s="47" t="s">
        <v>618</v>
      </c>
      <c r="F391" s="42" t="s">
        <v>169</v>
      </c>
      <c r="G391" s="41">
        <f t="shared" si="196"/>
        <v>57</v>
      </c>
      <c r="H391" s="41">
        <v>57</v>
      </c>
      <c r="I391" s="41"/>
      <c r="J391" s="41">
        <f t="shared" si="197"/>
        <v>59</v>
      </c>
      <c r="K391" s="41">
        <v>59</v>
      </c>
      <c r="L391" s="41"/>
      <c r="M391" s="41">
        <f t="shared" si="198"/>
        <v>70</v>
      </c>
      <c r="N391" s="41">
        <v>70</v>
      </c>
      <c r="O391" s="41"/>
    </row>
    <row r="392" spans="1:15" ht="110.25">
      <c r="A392" s="39" t="s">
        <v>558</v>
      </c>
      <c r="B392" s="42" t="s">
        <v>757</v>
      </c>
      <c r="C392" s="42">
        <v>10</v>
      </c>
      <c r="D392" s="48" t="s">
        <v>546</v>
      </c>
      <c r="E392" s="47" t="s">
        <v>618</v>
      </c>
      <c r="F392" s="42" t="s">
        <v>818</v>
      </c>
      <c r="G392" s="41">
        <f t="shared" si="196"/>
        <v>4330</v>
      </c>
      <c r="H392" s="49">
        <v>4330</v>
      </c>
      <c r="I392" s="49"/>
      <c r="J392" s="41">
        <f t="shared" si="197"/>
        <v>4503</v>
      </c>
      <c r="K392" s="49">
        <v>4503</v>
      </c>
      <c r="L392" s="49"/>
      <c r="M392" s="41">
        <f t="shared" si="198"/>
        <v>4674</v>
      </c>
      <c r="N392" s="49">
        <v>4674</v>
      </c>
      <c r="O392" s="49"/>
    </row>
    <row r="393" spans="1:15" ht="141.75">
      <c r="A393" s="39" t="s">
        <v>23</v>
      </c>
      <c r="B393" s="42" t="s">
        <v>757</v>
      </c>
      <c r="C393" s="42">
        <v>10</v>
      </c>
      <c r="D393" s="48" t="s">
        <v>546</v>
      </c>
      <c r="E393" s="47" t="s">
        <v>619</v>
      </c>
      <c r="F393" s="42" t="s">
        <v>169</v>
      </c>
      <c r="G393" s="41">
        <f t="shared" si="196"/>
        <v>14</v>
      </c>
      <c r="H393" s="41">
        <v>14</v>
      </c>
      <c r="I393" s="41"/>
      <c r="J393" s="41">
        <f t="shared" si="197"/>
        <v>14</v>
      </c>
      <c r="K393" s="41">
        <v>14</v>
      </c>
      <c r="L393" s="41"/>
      <c r="M393" s="41">
        <f t="shared" si="198"/>
        <v>14</v>
      </c>
      <c r="N393" s="41">
        <v>14</v>
      </c>
      <c r="O393" s="41"/>
    </row>
    <row r="394" spans="1:15" ht="126">
      <c r="A394" s="39" t="s">
        <v>8</v>
      </c>
      <c r="B394" s="42" t="s">
        <v>757</v>
      </c>
      <c r="C394" s="42">
        <v>10</v>
      </c>
      <c r="D394" s="48" t="s">
        <v>546</v>
      </c>
      <c r="E394" s="47" t="s">
        <v>619</v>
      </c>
      <c r="F394" s="42" t="s">
        <v>818</v>
      </c>
      <c r="G394" s="41">
        <f t="shared" si="196"/>
        <v>1022</v>
      </c>
      <c r="H394" s="49">
        <v>1022</v>
      </c>
      <c r="I394" s="49"/>
      <c r="J394" s="41">
        <f t="shared" si="197"/>
        <v>1063</v>
      </c>
      <c r="K394" s="49">
        <v>1063</v>
      </c>
      <c r="L394" s="49"/>
      <c r="M394" s="41">
        <f t="shared" si="198"/>
        <v>1106</v>
      </c>
      <c r="N394" s="49">
        <v>1106</v>
      </c>
      <c r="O394" s="49"/>
    </row>
    <row r="395" spans="1:15" ht="126">
      <c r="A395" s="39" t="s">
        <v>271</v>
      </c>
      <c r="B395" s="42" t="s">
        <v>757</v>
      </c>
      <c r="C395" s="42">
        <v>10</v>
      </c>
      <c r="D395" s="48" t="s">
        <v>546</v>
      </c>
      <c r="E395" s="47" t="s">
        <v>272</v>
      </c>
      <c r="F395" s="42" t="s">
        <v>818</v>
      </c>
      <c r="G395" s="41">
        <f>SUM(H395:I395)</f>
        <v>317.1</v>
      </c>
      <c r="H395" s="49">
        <v>317.1</v>
      </c>
      <c r="I395" s="49"/>
      <c r="J395" s="41">
        <f>SUM(K395:L395)</f>
        <v>329.9</v>
      </c>
      <c r="K395" s="49">
        <v>329.9</v>
      </c>
      <c r="L395" s="49"/>
      <c r="M395" s="41">
        <f>SUM(N395:O395)</f>
        <v>329.9</v>
      </c>
      <c r="N395" s="49">
        <v>329.9</v>
      </c>
      <c r="O395" s="49"/>
    </row>
    <row r="396" spans="1:15" ht="189">
      <c r="A396" s="46" t="s">
        <v>328</v>
      </c>
      <c r="B396" s="42" t="s">
        <v>757</v>
      </c>
      <c r="C396" s="42">
        <v>10</v>
      </c>
      <c r="D396" s="48" t="s">
        <v>546</v>
      </c>
      <c r="E396" s="47" t="s">
        <v>2</v>
      </c>
      <c r="F396" s="42" t="s">
        <v>169</v>
      </c>
      <c r="G396" s="116">
        <f>SUM(H396:I396)</f>
        <v>1</v>
      </c>
      <c r="H396" s="117">
        <v>1</v>
      </c>
      <c r="I396" s="117"/>
      <c r="J396" s="116">
        <f>SUM(K396:L396)</f>
        <v>0.7</v>
      </c>
      <c r="K396" s="117">
        <v>0.7</v>
      </c>
      <c r="L396" s="117"/>
      <c r="M396" s="116">
        <f>SUM(N396:O396)</f>
        <v>0.7</v>
      </c>
      <c r="N396" s="117">
        <v>0.7</v>
      </c>
      <c r="O396" s="117"/>
    </row>
    <row r="397" spans="1:15" ht="173.25">
      <c r="A397" s="39" t="s">
        <v>363</v>
      </c>
      <c r="B397" s="42" t="s">
        <v>757</v>
      </c>
      <c r="C397" s="42">
        <v>10</v>
      </c>
      <c r="D397" s="48" t="s">
        <v>546</v>
      </c>
      <c r="E397" s="47" t="s">
        <v>2</v>
      </c>
      <c r="F397" s="42" t="s">
        <v>818</v>
      </c>
      <c r="G397" s="116">
        <f>SUM(H397:I397)</f>
        <v>28</v>
      </c>
      <c r="H397" s="117">
        <v>28</v>
      </c>
      <c r="I397" s="117"/>
      <c r="J397" s="116">
        <f>SUM(K397:L397)</f>
        <v>10.3</v>
      </c>
      <c r="K397" s="117">
        <v>10.3</v>
      </c>
      <c r="L397" s="117"/>
      <c r="M397" s="116">
        <f>SUM(N397:O397)</f>
        <v>9.3</v>
      </c>
      <c r="N397" s="117">
        <v>9.3</v>
      </c>
      <c r="O397" s="117"/>
    </row>
    <row r="398" spans="1:15" ht="173.25">
      <c r="A398" s="39" t="s">
        <v>363</v>
      </c>
      <c r="B398" s="42" t="s">
        <v>757</v>
      </c>
      <c r="C398" s="42">
        <v>10</v>
      </c>
      <c r="D398" s="48" t="s">
        <v>546</v>
      </c>
      <c r="E398" s="47" t="s">
        <v>273</v>
      </c>
      <c r="F398" s="42" t="s">
        <v>818</v>
      </c>
      <c r="G398" s="116">
        <f>SUM(H398:I398)</f>
        <v>27</v>
      </c>
      <c r="H398" s="117">
        <v>27</v>
      </c>
      <c r="I398" s="117"/>
      <c r="J398" s="116">
        <f>SUM(K398:L398)</f>
        <v>27</v>
      </c>
      <c r="K398" s="117">
        <v>27</v>
      </c>
      <c r="L398" s="117"/>
      <c r="M398" s="116">
        <f>SUM(N398:O398)</f>
        <v>27</v>
      </c>
      <c r="N398" s="117">
        <v>27</v>
      </c>
      <c r="O398" s="117"/>
    </row>
    <row r="399" spans="1:15" ht="63">
      <c r="A399" s="44" t="s">
        <v>406</v>
      </c>
      <c r="B399" s="54" t="s">
        <v>757</v>
      </c>
      <c r="C399" s="42">
        <v>10</v>
      </c>
      <c r="D399" s="48" t="s">
        <v>546</v>
      </c>
      <c r="E399" s="40" t="s">
        <v>405</v>
      </c>
      <c r="F399" s="42"/>
      <c r="G399" s="41">
        <f aca="true" t="shared" si="199" ref="G399:O399">SUM(G400:G418)</f>
        <v>17088.5</v>
      </c>
      <c r="H399" s="41">
        <f>SUM(H400:H418)</f>
        <v>16143</v>
      </c>
      <c r="I399" s="41">
        <f t="shared" si="199"/>
        <v>945.5</v>
      </c>
      <c r="J399" s="41">
        <f>SUM(J400:J418)</f>
        <v>16863</v>
      </c>
      <c r="K399" s="41">
        <f t="shared" si="199"/>
        <v>16863</v>
      </c>
      <c r="L399" s="41">
        <f t="shared" si="199"/>
        <v>0</v>
      </c>
      <c r="M399" s="41">
        <f t="shared" si="199"/>
        <v>17545</v>
      </c>
      <c r="N399" s="41">
        <f t="shared" si="199"/>
        <v>17545</v>
      </c>
      <c r="O399" s="41">
        <f t="shared" si="199"/>
        <v>0</v>
      </c>
    </row>
    <row r="400" spans="1:15" ht="47.25">
      <c r="A400" s="39" t="s">
        <v>561</v>
      </c>
      <c r="B400" s="54" t="s">
        <v>757</v>
      </c>
      <c r="C400" s="42">
        <v>10</v>
      </c>
      <c r="D400" s="48" t="s">
        <v>546</v>
      </c>
      <c r="E400" s="42" t="s">
        <v>560</v>
      </c>
      <c r="F400" s="42" t="s">
        <v>818</v>
      </c>
      <c r="G400" s="41">
        <f aca="true" t="shared" si="200" ref="G400:G418">SUM(H400:I400)</f>
        <v>945.5</v>
      </c>
      <c r="H400" s="41"/>
      <c r="I400" s="41">
        <v>945.5</v>
      </c>
      <c r="J400" s="41">
        <f aca="true" t="shared" si="201" ref="J400:J418">SUM(K400:L400)</f>
        <v>0</v>
      </c>
      <c r="K400" s="41"/>
      <c r="L400" s="41">
        <v>0</v>
      </c>
      <c r="M400" s="41">
        <f aca="true" t="shared" si="202" ref="M400:M418">SUM(N400:O400)</f>
        <v>0</v>
      </c>
      <c r="N400" s="41"/>
      <c r="O400" s="41"/>
    </row>
    <row r="401" spans="1:15" ht="110.25">
      <c r="A401" s="39" t="s">
        <v>772</v>
      </c>
      <c r="B401" s="42" t="s">
        <v>757</v>
      </c>
      <c r="C401" s="42" t="s">
        <v>820</v>
      </c>
      <c r="D401" s="48" t="s">
        <v>546</v>
      </c>
      <c r="E401" s="47" t="s">
        <v>780</v>
      </c>
      <c r="F401" s="42" t="s">
        <v>169</v>
      </c>
      <c r="G401" s="41">
        <f t="shared" si="200"/>
        <v>1.6</v>
      </c>
      <c r="H401" s="49">
        <v>1.6</v>
      </c>
      <c r="I401" s="49"/>
      <c r="J401" s="41">
        <f t="shared" si="201"/>
        <v>1.6</v>
      </c>
      <c r="K401" s="49">
        <v>1.6</v>
      </c>
      <c r="L401" s="49"/>
      <c r="M401" s="41">
        <f t="shared" si="202"/>
        <v>1.7</v>
      </c>
      <c r="N401" s="49">
        <v>1.7</v>
      </c>
      <c r="O401" s="49"/>
    </row>
    <row r="402" spans="1:15" ht="94.5">
      <c r="A402" s="39" t="s">
        <v>183</v>
      </c>
      <c r="B402" s="42" t="s">
        <v>757</v>
      </c>
      <c r="C402" s="42" t="s">
        <v>820</v>
      </c>
      <c r="D402" s="48" t="s">
        <v>546</v>
      </c>
      <c r="E402" s="47" t="s">
        <v>780</v>
      </c>
      <c r="F402" s="42" t="s">
        <v>818</v>
      </c>
      <c r="G402" s="41">
        <f t="shared" si="200"/>
        <v>196.4</v>
      </c>
      <c r="H402" s="49">
        <v>196.4</v>
      </c>
      <c r="I402" s="49"/>
      <c r="J402" s="41">
        <f t="shared" si="201"/>
        <v>204.4</v>
      </c>
      <c r="K402" s="49">
        <v>204.4</v>
      </c>
      <c r="L402" s="49"/>
      <c r="M402" s="41">
        <f t="shared" si="202"/>
        <v>214.3</v>
      </c>
      <c r="N402" s="49">
        <v>214.3</v>
      </c>
      <c r="O402" s="49"/>
    </row>
    <row r="403" spans="1:15" ht="110.25">
      <c r="A403" s="39" t="s">
        <v>731</v>
      </c>
      <c r="B403" s="42" t="s">
        <v>757</v>
      </c>
      <c r="C403" s="42">
        <v>10</v>
      </c>
      <c r="D403" s="48" t="s">
        <v>546</v>
      </c>
      <c r="E403" s="47" t="s">
        <v>781</v>
      </c>
      <c r="F403" s="42" t="s">
        <v>169</v>
      </c>
      <c r="G403" s="41">
        <f t="shared" si="200"/>
        <v>1</v>
      </c>
      <c r="H403" s="41">
        <v>1</v>
      </c>
      <c r="I403" s="41"/>
      <c r="J403" s="41">
        <f t="shared" si="201"/>
        <v>1</v>
      </c>
      <c r="K403" s="41">
        <v>1</v>
      </c>
      <c r="L403" s="41"/>
      <c r="M403" s="41">
        <f t="shared" si="202"/>
        <v>1</v>
      </c>
      <c r="N403" s="41">
        <v>1</v>
      </c>
      <c r="O403" s="41"/>
    </row>
    <row r="404" spans="1:15" ht="94.5">
      <c r="A404" s="39" t="s">
        <v>16</v>
      </c>
      <c r="B404" s="42" t="s">
        <v>757</v>
      </c>
      <c r="C404" s="42" t="s">
        <v>820</v>
      </c>
      <c r="D404" s="48" t="s">
        <v>546</v>
      </c>
      <c r="E404" s="47" t="s">
        <v>781</v>
      </c>
      <c r="F404" s="42" t="s">
        <v>818</v>
      </c>
      <c r="G404" s="41">
        <f t="shared" si="200"/>
        <v>130</v>
      </c>
      <c r="H404" s="49">
        <v>130</v>
      </c>
      <c r="I404" s="49"/>
      <c r="J404" s="41">
        <f t="shared" si="201"/>
        <v>135</v>
      </c>
      <c r="K404" s="49">
        <v>135</v>
      </c>
      <c r="L404" s="49"/>
      <c r="M404" s="41">
        <f t="shared" si="202"/>
        <v>140</v>
      </c>
      <c r="N404" s="49">
        <v>140</v>
      </c>
      <c r="O404" s="49"/>
    </row>
    <row r="405" spans="1:15" ht="283.5">
      <c r="A405" s="46" t="s">
        <v>17</v>
      </c>
      <c r="B405" s="42" t="s">
        <v>757</v>
      </c>
      <c r="C405" s="42">
        <v>10</v>
      </c>
      <c r="D405" s="48" t="s">
        <v>546</v>
      </c>
      <c r="E405" s="47" t="s">
        <v>782</v>
      </c>
      <c r="F405" s="42" t="s">
        <v>169</v>
      </c>
      <c r="G405" s="41">
        <f t="shared" si="200"/>
        <v>0.5</v>
      </c>
      <c r="H405" s="41">
        <v>0.5</v>
      </c>
      <c r="I405" s="41"/>
      <c r="J405" s="41">
        <f t="shared" si="201"/>
        <v>0.6</v>
      </c>
      <c r="K405" s="41">
        <v>0.6</v>
      </c>
      <c r="L405" s="41"/>
      <c r="M405" s="41">
        <f t="shared" si="202"/>
        <v>0.6</v>
      </c>
      <c r="N405" s="41">
        <v>0.6</v>
      </c>
      <c r="O405" s="41"/>
    </row>
    <row r="406" spans="1:15" ht="267.75">
      <c r="A406" s="46" t="s">
        <v>18</v>
      </c>
      <c r="B406" s="42" t="s">
        <v>757</v>
      </c>
      <c r="C406" s="42">
        <v>10</v>
      </c>
      <c r="D406" s="48" t="s">
        <v>546</v>
      </c>
      <c r="E406" s="47" t="s">
        <v>782</v>
      </c>
      <c r="F406" s="42" t="s">
        <v>818</v>
      </c>
      <c r="G406" s="41">
        <f t="shared" si="200"/>
        <v>67.5</v>
      </c>
      <c r="H406" s="49">
        <v>67.5</v>
      </c>
      <c r="I406" s="49"/>
      <c r="J406" s="41">
        <f t="shared" si="201"/>
        <v>70.4</v>
      </c>
      <c r="K406" s="49">
        <v>70.4</v>
      </c>
      <c r="L406" s="49"/>
      <c r="M406" s="41">
        <f t="shared" si="202"/>
        <v>73.4</v>
      </c>
      <c r="N406" s="49">
        <v>73.4</v>
      </c>
      <c r="O406" s="49"/>
    </row>
    <row r="407" spans="1:15" ht="110.25">
      <c r="A407" s="39" t="s">
        <v>650</v>
      </c>
      <c r="B407" s="42" t="s">
        <v>757</v>
      </c>
      <c r="C407" s="42" t="s">
        <v>820</v>
      </c>
      <c r="D407" s="48" t="s">
        <v>546</v>
      </c>
      <c r="E407" s="47" t="s">
        <v>783</v>
      </c>
      <c r="F407" s="42" t="s">
        <v>169</v>
      </c>
      <c r="G407" s="41">
        <f t="shared" si="200"/>
        <v>64.2</v>
      </c>
      <c r="H407" s="41">
        <v>64.2</v>
      </c>
      <c r="I407" s="41"/>
      <c r="J407" s="41">
        <f t="shared" si="201"/>
        <v>68</v>
      </c>
      <c r="K407" s="41">
        <v>68</v>
      </c>
      <c r="L407" s="41"/>
      <c r="M407" s="41">
        <f t="shared" si="202"/>
        <v>70</v>
      </c>
      <c r="N407" s="41">
        <v>70</v>
      </c>
      <c r="O407" s="41"/>
    </row>
    <row r="408" spans="1:15" ht="94.5">
      <c r="A408" s="39" t="s">
        <v>773</v>
      </c>
      <c r="B408" s="42" t="s">
        <v>757</v>
      </c>
      <c r="C408" s="42" t="s">
        <v>820</v>
      </c>
      <c r="D408" s="48" t="s">
        <v>546</v>
      </c>
      <c r="E408" s="47" t="s">
        <v>783</v>
      </c>
      <c r="F408" s="42" t="s">
        <v>818</v>
      </c>
      <c r="G408" s="41">
        <f t="shared" si="200"/>
        <v>5833.8</v>
      </c>
      <c r="H408" s="49">
        <v>5833.8</v>
      </c>
      <c r="I408" s="49"/>
      <c r="J408" s="41">
        <f t="shared" si="201"/>
        <v>6136</v>
      </c>
      <c r="K408" s="49">
        <v>6136</v>
      </c>
      <c r="L408" s="49"/>
      <c r="M408" s="41">
        <f t="shared" si="202"/>
        <v>6385</v>
      </c>
      <c r="N408" s="49">
        <v>6385</v>
      </c>
      <c r="O408" s="49"/>
    </row>
    <row r="409" spans="1:15" ht="94.5">
      <c r="A409" s="39" t="s">
        <v>774</v>
      </c>
      <c r="B409" s="42" t="s">
        <v>757</v>
      </c>
      <c r="C409" s="42">
        <v>10</v>
      </c>
      <c r="D409" s="48" t="s">
        <v>546</v>
      </c>
      <c r="E409" s="47" t="s">
        <v>614</v>
      </c>
      <c r="F409" s="42" t="s">
        <v>169</v>
      </c>
      <c r="G409" s="41">
        <f t="shared" si="200"/>
        <v>0.3</v>
      </c>
      <c r="H409" s="41">
        <v>0.3</v>
      </c>
      <c r="I409" s="41"/>
      <c r="J409" s="41">
        <f t="shared" si="201"/>
        <v>0</v>
      </c>
      <c r="K409" s="41"/>
      <c r="L409" s="41"/>
      <c r="M409" s="41">
        <f t="shared" si="202"/>
        <v>0</v>
      </c>
      <c r="N409" s="41"/>
      <c r="O409" s="41"/>
    </row>
    <row r="410" spans="1:15" ht="78.75">
      <c r="A410" s="39" t="s">
        <v>775</v>
      </c>
      <c r="B410" s="42" t="s">
        <v>757</v>
      </c>
      <c r="C410" s="42">
        <v>10</v>
      </c>
      <c r="D410" s="48" t="s">
        <v>546</v>
      </c>
      <c r="E410" s="47" t="s">
        <v>614</v>
      </c>
      <c r="F410" s="42" t="s">
        <v>818</v>
      </c>
      <c r="G410" s="41">
        <f t="shared" si="200"/>
        <v>15.7</v>
      </c>
      <c r="H410" s="49">
        <v>15.7</v>
      </c>
      <c r="I410" s="49"/>
      <c r="J410" s="41">
        <f t="shared" si="201"/>
        <v>17</v>
      </c>
      <c r="K410" s="49">
        <v>17</v>
      </c>
      <c r="L410" s="49"/>
      <c r="M410" s="41">
        <f t="shared" si="202"/>
        <v>17</v>
      </c>
      <c r="N410" s="49">
        <v>17</v>
      </c>
      <c r="O410" s="49"/>
    </row>
    <row r="411" spans="1:15" ht="94.5">
      <c r="A411" s="39" t="s">
        <v>533</v>
      </c>
      <c r="B411" s="42" t="s">
        <v>757</v>
      </c>
      <c r="C411" s="42">
        <v>10</v>
      </c>
      <c r="D411" s="48" t="s">
        <v>546</v>
      </c>
      <c r="E411" s="47" t="s">
        <v>532</v>
      </c>
      <c r="F411" s="42" t="s">
        <v>169</v>
      </c>
      <c r="G411" s="41">
        <f>SUM(H411:I411)</f>
        <v>0.1</v>
      </c>
      <c r="H411" s="49">
        <v>0.1</v>
      </c>
      <c r="I411" s="49"/>
      <c r="J411" s="41">
        <f>SUM(K411:L411)</f>
        <v>0.1</v>
      </c>
      <c r="K411" s="49">
        <v>0.1</v>
      </c>
      <c r="L411" s="49"/>
      <c r="M411" s="41">
        <f>SUM(N411:O411)</f>
        <v>0.1</v>
      </c>
      <c r="N411" s="49">
        <v>0.1</v>
      </c>
      <c r="O411" s="49"/>
    </row>
    <row r="412" spans="1:15" ht="78.75">
      <c r="A412" s="39" t="s">
        <v>534</v>
      </c>
      <c r="B412" s="42" t="s">
        <v>757</v>
      </c>
      <c r="C412" s="42">
        <v>10</v>
      </c>
      <c r="D412" s="48" t="s">
        <v>546</v>
      </c>
      <c r="E412" s="47" t="s">
        <v>532</v>
      </c>
      <c r="F412" s="42" t="s">
        <v>818</v>
      </c>
      <c r="G412" s="41">
        <f>SUM(H412:I412)</f>
        <v>15.9</v>
      </c>
      <c r="H412" s="49">
        <v>15.9</v>
      </c>
      <c r="I412" s="49"/>
      <c r="J412" s="41">
        <f>SUM(K412:L412)</f>
        <v>16.9</v>
      </c>
      <c r="K412" s="49">
        <v>16.9</v>
      </c>
      <c r="L412" s="49"/>
      <c r="M412" s="41">
        <f>SUM(N412:O412)</f>
        <v>16.9</v>
      </c>
      <c r="N412" s="49">
        <v>16.9</v>
      </c>
      <c r="O412" s="49"/>
    </row>
    <row r="413" spans="1:15" ht="141.75">
      <c r="A413" s="39" t="s">
        <v>527</v>
      </c>
      <c r="B413" s="42" t="s">
        <v>757</v>
      </c>
      <c r="C413" s="42">
        <v>10</v>
      </c>
      <c r="D413" s="48" t="s">
        <v>546</v>
      </c>
      <c r="E413" s="47" t="s">
        <v>526</v>
      </c>
      <c r="F413" s="42" t="s">
        <v>169</v>
      </c>
      <c r="G413" s="41">
        <f>SUM(H413:I413)</f>
        <v>0</v>
      </c>
      <c r="H413" s="49"/>
      <c r="I413" s="49"/>
      <c r="J413" s="41">
        <f>SUM(K413:L413)</f>
        <v>0</v>
      </c>
      <c r="K413" s="49"/>
      <c r="L413" s="49"/>
      <c r="M413" s="41">
        <f>SUM(N413:O413)</f>
        <v>0</v>
      </c>
      <c r="N413" s="49"/>
      <c r="O413" s="49"/>
    </row>
    <row r="414" spans="1:15" ht="110.25">
      <c r="A414" s="39" t="s">
        <v>525</v>
      </c>
      <c r="B414" s="42" t="s">
        <v>757</v>
      </c>
      <c r="C414" s="42">
        <v>10</v>
      </c>
      <c r="D414" s="48" t="s">
        <v>546</v>
      </c>
      <c r="E414" s="47" t="s">
        <v>526</v>
      </c>
      <c r="F414" s="42" t="s">
        <v>818</v>
      </c>
      <c r="G414" s="41">
        <f>SUM(H414:I414)</f>
        <v>0</v>
      </c>
      <c r="H414" s="49">
        <v>0</v>
      </c>
      <c r="I414" s="49"/>
      <c r="J414" s="41">
        <f>SUM(K414:L414)</f>
        <v>0</v>
      </c>
      <c r="K414" s="49">
        <v>0</v>
      </c>
      <c r="L414" s="49"/>
      <c r="M414" s="41">
        <f>SUM(N414:O414)</f>
        <v>0</v>
      </c>
      <c r="N414" s="49">
        <v>0</v>
      </c>
      <c r="O414" s="49"/>
    </row>
    <row r="415" spans="1:15" ht="141.75">
      <c r="A415" s="39" t="s">
        <v>776</v>
      </c>
      <c r="B415" s="42" t="s">
        <v>757</v>
      </c>
      <c r="C415" s="42">
        <v>10</v>
      </c>
      <c r="D415" s="48" t="s">
        <v>546</v>
      </c>
      <c r="E415" s="47" t="s">
        <v>615</v>
      </c>
      <c r="F415" s="42" t="s">
        <v>169</v>
      </c>
      <c r="G415" s="41">
        <f t="shared" si="200"/>
        <v>155.7</v>
      </c>
      <c r="H415" s="41">
        <v>155.7</v>
      </c>
      <c r="I415" s="41"/>
      <c r="J415" s="41">
        <f t="shared" si="201"/>
        <v>160.8</v>
      </c>
      <c r="K415" s="41">
        <v>160.8</v>
      </c>
      <c r="L415" s="41"/>
      <c r="M415" s="41">
        <f t="shared" si="202"/>
        <v>166.7</v>
      </c>
      <c r="N415" s="41">
        <v>166.7</v>
      </c>
      <c r="O415" s="41"/>
    </row>
    <row r="416" spans="1:15" ht="126">
      <c r="A416" s="39" t="s">
        <v>788</v>
      </c>
      <c r="B416" s="42" t="s">
        <v>757</v>
      </c>
      <c r="C416" s="42">
        <v>10</v>
      </c>
      <c r="D416" s="48" t="s">
        <v>546</v>
      </c>
      <c r="E416" s="47" t="s">
        <v>615</v>
      </c>
      <c r="F416" s="42" t="s">
        <v>818</v>
      </c>
      <c r="G416" s="41">
        <f t="shared" si="200"/>
        <v>9497.3</v>
      </c>
      <c r="H416" s="49">
        <v>9497.3</v>
      </c>
      <c r="I416" s="49"/>
      <c r="J416" s="41">
        <f t="shared" si="201"/>
        <v>9881.2</v>
      </c>
      <c r="K416" s="49">
        <v>9881.2</v>
      </c>
      <c r="L416" s="49"/>
      <c r="M416" s="41">
        <f t="shared" si="202"/>
        <v>10281.3</v>
      </c>
      <c r="N416" s="49">
        <v>10281.3</v>
      </c>
      <c r="O416" s="49"/>
    </row>
    <row r="417" spans="1:15" ht="94.5">
      <c r="A417" s="39" t="s">
        <v>554</v>
      </c>
      <c r="B417" s="42" t="s">
        <v>757</v>
      </c>
      <c r="C417" s="42">
        <v>10</v>
      </c>
      <c r="D417" s="48" t="s">
        <v>546</v>
      </c>
      <c r="E417" s="47" t="s">
        <v>620</v>
      </c>
      <c r="F417" s="42" t="s">
        <v>169</v>
      </c>
      <c r="G417" s="41">
        <f t="shared" si="200"/>
        <v>3</v>
      </c>
      <c r="H417" s="41">
        <v>3</v>
      </c>
      <c r="I417" s="41"/>
      <c r="J417" s="41">
        <f t="shared" si="201"/>
        <v>3</v>
      </c>
      <c r="K417" s="41">
        <v>3</v>
      </c>
      <c r="L417" s="41"/>
      <c r="M417" s="41">
        <f t="shared" si="202"/>
        <v>3</v>
      </c>
      <c r="N417" s="41">
        <v>3</v>
      </c>
      <c r="O417" s="41"/>
    </row>
    <row r="418" spans="1:15" ht="78.75">
      <c r="A418" s="39" t="s">
        <v>555</v>
      </c>
      <c r="B418" s="42" t="s">
        <v>757</v>
      </c>
      <c r="C418" s="42" t="s">
        <v>820</v>
      </c>
      <c r="D418" s="48" t="s">
        <v>546</v>
      </c>
      <c r="E418" s="47" t="s">
        <v>620</v>
      </c>
      <c r="F418" s="42" t="s">
        <v>818</v>
      </c>
      <c r="G418" s="41">
        <f t="shared" si="200"/>
        <v>160</v>
      </c>
      <c r="H418" s="49">
        <v>160</v>
      </c>
      <c r="I418" s="49"/>
      <c r="J418" s="41">
        <f t="shared" si="201"/>
        <v>167</v>
      </c>
      <c r="K418" s="49">
        <v>167</v>
      </c>
      <c r="L418" s="49"/>
      <c r="M418" s="41">
        <f t="shared" si="202"/>
        <v>174</v>
      </c>
      <c r="N418" s="49">
        <v>174</v>
      </c>
      <c r="O418" s="49"/>
    </row>
    <row r="419" spans="1:15" ht="141.75">
      <c r="A419" s="60" t="s">
        <v>104</v>
      </c>
      <c r="B419" s="42" t="s">
        <v>757</v>
      </c>
      <c r="C419" s="42" t="s">
        <v>820</v>
      </c>
      <c r="D419" s="48" t="s">
        <v>546</v>
      </c>
      <c r="E419" s="61" t="s">
        <v>552</v>
      </c>
      <c r="F419" s="42"/>
      <c r="G419" s="41">
        <f aca="true" t="shared" si="203" ref="G419:O420">G420</f>
        <v>338</v>
      </c>
      <c r="H419" s="41">
        <f t="shared" si="203"/>
        <v>338</v>
      </c>
      <c r="I419" s="41">
        <f t="shared" si="203"/>
        <v>0</v>
      </c>
      <c r="J419" s="41">
        <f t="shared" si="203"/>
        <v>338</v>
      </c>
      <c r="K419" s="41">
        <f t="shared" si="203"/>
        <v>338</v>
      </c>
      <c r="L419" s="41">
        <f t="shared" si="203"/>
        <v>0</v>
      </c>
      <c r="M419" s="41">
        <f t="shared" si="203"/>
        <v>338</v>
      </c>
      <c r="N419" s="41">
        <f t="shared" si="203"/>
        <v>338</v>
      </c>
      <c r="O419" s="41">
        <f t="shared" si="203"/>
        <v>0</v>
      </c>
    </row>
    <row r="420" spans="1:15" ht="78.75">
      <c r="A420" s="60" t="s">
        <v>22</v>
      </c>
      <c r="B420" s="42" t="s">
        <v>757</v>
      </c>
      <c r="C420" s="42" t="s">
        <v>820</v>
      </c>
      <c r="D420" s="48" t="s">
        <v>546</v>
      </c>
      <c r="E420" s="61" t="s">
        <v>553</v>
      </c>
      <c r="F420" s="42"/>
      <c r="G420" s="41">
        <f t="shared" si="203"/>
        <v>338</v>
      </c>
      <c r="H420" s="41">
        <f t="shared" si="203"/>
        <v>338</v>
      </c>
      <c r="I420" s="41">
        <f t="shared" si="203"/>
        <v>0</v>
      </c>
      <c r="J420" s="41">
        <f t="shared" si="203"/>
        <v>338</v>
      </c>
      <c r="K420" s="41">
        <f t="shared" si="203"/>
        <v>338</v>
      </c>
      <c r="L420" s="41">
        <f t="shared" si="203"/>
        <v>0</v>
      </c>
      <c r="M420" s="41">
        <f t="shared" si="203"/>
        <v>338</v>
      </c>
      <c r="N420" s="41">
        <f t="shared" si="203"/>
        <v>338</v>
      </c>
      <c r="O420" s="41">
        <f t="shared" si="203"/>
        <v>0</v>
      </c>
    </row>
    <row r="421" spans="1:15" ht="204.75">
      <c r="A421" s="44" t="s">
        <v>428</v>
      </c>
      <c r="B421" s="42" t="s">
        <v>757</v>
      </c>
      <c r="C421" s="42" t="s">
        <v>820</v>
      </c>
      <c r="D421" s="48" t="s">
        <v>546</v>
      </c>
      <c r="E421" s="47" t="s">
        <v>340</v>
      </c>
      <c r="F421" s="42" t="s">
        <v>815</v>
      </c>
      <c r="G421" s="41">
        <f>SUM(H421:I421)</f>
        <v>338</v>
      </c>
      <c r="H421" s="49">
        <v>338</v>
      </c>
      <c r="I421" s="49"/>
      <c r="J421" s="41">
        <f>SUM(K421:L421)</f>
        <v>338</v>
      </c>
      <c r="K421" s="49">
        <v>338</v>
      </c>
      <c r="L421" s="49"/>
      <c r="M421" s="41">
        <f>SUM(N421:O421)</f>
        <v>338</v>
      </c>
      <c r="N421" s="49">
        <v>338</v>
      </c>
      <c r="O421" s="49"/>
    </row>
    <row r="422" spans="1:15" ht="110.25">
      <c r="A422" s="60" t="s">
        <v>100</v>
      </c>
      <c r="B422" s="42" t="s">
        <v>757</v>
      </c>
      <c r="C422" s="42">
        <v>10</v>
      </c>
      <c r="D422" s="48" t="s">
        <v>546</v>
      </c>
      <c r="E422" s="61" t="s">
        <v>800</v>
      </c>
      <c r="F422" s="42"/>
      <c r="G422" s="41">
        <f aca="true" t="shared" si="204" ref="G422:O422">G423</f>
        <v>7356</v>
      </c>
      <c r="H422" s="41">
        <f t="shared" si="204"/>
        <v>7356</v>
      </c>
      <c r="I422" s="41">
        <f t="shared" si="204"/>
        <v>0</v>
      </c>
      <c r="J422" s="41">
        <f t="shared" si="204"/>
        <v>7665</v>
      </c>
      <c r="K422" s="41">
        <f t="shared" si="204"/>
        <v>7665</v>
      </c>
      <c r="L422" s="41">
        <f t="shared" si="204"/>
        <v>0</v>
      </c>
      <c r="M422" s="41">
        <f t="shared" si="204"/>
        <v>7987</v>
      </c>
      <c r="N422" s="41">
        <f t="shared" si="204"/>
        <v>7987</v>
      </c>
      <c r="O422" s="41">
        <f t="shared" si="204"/>
        <v>0</v>
      </c>
    </row>
    <row r="423" spans="1:15" ht="63">
      <c r="A423" s="60" t="s">
        <v>161</v>
      </c>
      <c r="B423" s="42" t="s">
        <v>757</v>
      </c>
      <c r="C423" s="42">
        <v>10</v>
      </c>
      <c r="D423" s="48" t="s">
        <v>546</v>
      </c>
      <c r="E423" s="61" t="s">
        <v>801</v>
      </c>
      <c r="F423" s="42"/>
      <c r="G423" s="41">
        <f>SUM(G424:G428)</f>
        <v>7356</v>
      </c>
      <c r="H423" s="41">
        <f aca="true" t="shared" si="205" ref="H423:O423">SUM(H424:H428)</f>
        <v>7356</v>
      </c>
      <c r="I423" s="41">
        <f t="shared" si="205"/>
        <v>0</v>
      </c>
      <c r="J423" s="41">
        <f t="shared" si="205"/>
        <v>7665</v>
      </c>
      <c r="K423" s="41">
        <f t="shared" si="205"/>
        <v>7665</v>
      </c>
      <c r="L423" s="41">
        <f t="shared" si="205"/>
        <v>0</v>
      </c>
      <c r="M423" s="41">
        <f t="shared" si="205"/>
        <v>7987</v>
      </c>
      <c r="N423" s="41">
        <f t="shared" si="205"/>
        <v>7987</v>
      </c>
      <c r="O423" s="41">
        <f t="shared" si="205"/>
        <v>0</v>
      </c>
    </row>
    <row r="424" spans="1:15" ht="47.25">
      <c r="A424" s="39" t="s">
        <v>561</v>
      </c>
      <c r="B424" s="42" t="s">
        <v>757</v>
      </c>
      <c r="C424" s="42">
        <v>10</v>
      </c>
      <c r="D424" s="48" t="s">
        <v>546</v>
      </c>
      <c r="E424" s="47" t="s">
        <v>562</v>
      </c>
      <c r="F424" s="42" t="s">
        <v>818</v>
      </c>
      <c r="G424" s="41">
        <f>SUM(H424:I424)</f>
        <v>0</v>
      </c>
      <c r="H424" s="41"/>
      <c r="I424" s="41"/>
      <c r="J424" s="41">
        <f>SUM(K424:L424)</f>
        <v>0</v>
      </c>
      <c r="K424" s="41"/>
      <c r="L424" s="41"/>
      <c r="M424" s="41">
        <f>SUM(N424:O424)</f>
        <v>0</v>
      </c>
      <c r="N424" s="41"/>
      <c r="O424" s="41"/>
    </row>
    <row r="425" spans="1:15" ht="94.5">
      <c r="A425" s="39" t="s">
        <v>559</v>
      </c>
      <c r="B425" s="42" t="s">
        <v>757</v>
      </c>
      <c r="C425" s="42" t="s">
        <v>820</v>
      </c>
      <c r="D425" s="48" t="s">
        <v>546</v>
      </c>
      <c r="E425" s="47" t="s">
        <v>760</v>
      </c>
      <c r="F425" s="42" t="s">
        <v>169</v>
      </c>
      <c r="G425" s="41">
        <f>SUM(H425:I425)</f>
        <v>57</v>
      </c>
      <c r="H425" s="41">
        <v>57</v>
      </c>
      <c r="I425" s="41"/>
      <c r="J425" s="41">
        <f>SUM(K425:L425)</f>
        <v>59</v>
      </c>
      <c r="K425" s="41">
        <v>59</v>
      </c>
      <c r="L425" s="41"/>
      <c r="M425" s="41">
        <f>SUM(N425:O425)</f>
        <v>61</v>
      </c>
      <c r="N425" s="41">
        <v>61</v>
      </c>
      <c r="O425" s="41"/>
    </row>
    <row r="426" spans="1:15" ht="78.75">
      <c r="A426" s="39" t="s">
        <v>359</v>
      </c>
      <c r="B426" s="42" t="s">
        <v>757</v>
      </c>
      <c r="C426" s="42" t="s">
        <v>820</v>
      </c>
      <c r="D426" s="48" t="s">
        <v>546</v>
      </c>
      <c r="E426" s="47" t="s">
        <v>760</v>
      </c>
      <c r="F426" s="42" t="s">
        <v>818</v>
      </c>
      <c r="G426" s="41">
        <f>SUM(H426:I426)</f>
        <v>7055</v>
      </c>
      <c r="H426" s="41">
        <v>7055</v>
      </c>
      <c r="I426" s="49">
        <v>0</v>
      </c>
      <c r="J426" s="41">
        <f>SUM(K426:L426)</f>
        <v>7338</v>
      </c>
      <c r="K426" s="41">
        <v>7338</v>
      </c>
      <c r="L426" s="49"/>
      <c r="M426" s="41">
        <f>SUM(N426:O426)</f>
        <v>7633</v>
      </c>
      <c r="N426" s="41">
        <v>7633</v>
      </c>
      <c r="O426" s="49"/>
    </row>
    <row r="427" spans="1:15" ht="94.5">
      <c r="A427" s="39" t="s">
        <v>360</v>
      </c>
      <c r="B427" s="42" t="s">
        <v>757</v>
      </c>
      <c r="C427" s="42">
        <v>10</v>
      </c>
      <c r="D427" s="48" t="s">
        <v>546</v>
      </c>
      <c r="E427" s="47" t="s">
        <v>749</v>
      </c>
      <c r="F427" s="42" t="s">
        <v>169</v>
      </c>
      <c r="G427" s="41">
        <f>SUM(H427:I427)</f>
        <v>2</v>
      </c>
      <c r="H427" s="41">
        <v>2</v>
      </c>
      <c r="I427" s="41"/>
      <c r="J427" s="41">
        <f>SUM(K427:L427)</f>
        <v>2</v>
      </c>
      <c r="K427" s="41">
        <v>2</v>
      </c>
      <c r="L427" s="41"/>
      <c r="M427" s="41">
        <f>SUM(N427:O427)</f>
        <v>3</v>
      </c>
      <c r="N427" s="41">
        <v>3</v>
      </c>
      <c r="O427" s="41"/>
    </row>
    <row r="428" spans="1:15" ht="78.75">
      <c r="A428" s="39" t="s">
        <v>361</v>
      </c>
      <c r="B428" s="42" t="s">
        <v>757</v>
      </c>
      <c r="C428" s="42">
        <v>10</v>
      </c>
      <c r="D428" s="48" t="s">
        <v>546</v>
      </c>
      <c r="E428" s="47" t="s">
        <v>749</v>
      </c>
      <c r="F428" s="42" t="s">
        <v>818</v>
      </c>
      <c r="G428" s="41">
        <f>SUM(H428:I428)</f>
        <v>242</v>
      </c>
      <c r="H428" s="49">
        <v>242</v>
      </c>
      <c r="I428" s="49"/>
      <c r="J428" s="41">
        <f>SUM(K428:L428)</f>
        <v>266</v>
      </c>
      <c r="K428" s="49">
        <v>266</v>
      </c>
      <c r="L428" s="49"/>
      <c r="M428" s="41">
        <f>SUM(N428:O428)</f>
        <v>290</v>
      </c>
      <c r="N428" s="49">
        <v>290</v>
      </c>
      <c r="O428" s="49"/>
    </row>
    <row r="429" spans="1:15" ht="15.75">
      <c r="A429" s="197" t="s">
        <v>819</v>
      </c>
      <c r="B429" s="135">
        <v>873</v>
      </c>
      <c r="C429" s="57">
        <v>10</v>
      </c>
      <c r="D429" s="83" t="s">
        <v>193</v>
      </c>
      <c r="E429" s="42"/>
      <c r="F429" s="42"/>
      <c r="G429" s="58">
        <f aca="true" t="shared" si="206" ref="G429:O430">G430</f>
        <v>6249</v>
      </c>
      <c r="H429" s="58">
        <f t="shared" si="206"/>
        <v>6249</v>
      </c>
      <c r="I429" s="58">
        <f t="shared" si="206"/>
        <v>0</v>
      </c>
      <c r="J429" s="58">
        <f t="shared" si="206"/>
        <v>6531</v>
      </c>
      <c r="K429" s="58">
        <f t="shared" si="206"/>
        <v>6531</v>
      </c>
      <c r="L429" s="58">
        <f t="shared" si="206"/>
        <v>0</v>
      </c>
      <c r="M429" s="58">
        <f t="shared" si="206"/>
        <v>6815</v>
      </c>
      <c r="N429" s="58">
        <f t="shared" si="206"/>
        <v>6815</v>
      </c>
      <c r="O429" s="58">
        <f t="shared" si="206"/>
        <v>0</v>
      </c>
    </row>
    <row r="430" spans="1:15" ht="78.75">
      <c r="A430" s="60" t="s">
        <v>63</v>
      </c>
      <c r="B430" s="42" t="s">
        <v>757</v>
      </c>
      <c r="C430" s="42" t="s">
        <v>820</v>
      </c>
      <c r="D430" s="48" t="s">
        <v>193</v>
      </c>
      <c r="E430" s="61" t="s">
        <v>368</v>
      </c>
      <c r="F430" s="42"/>
      <c r="G430" s="41">
        <f t="shared" si="206"/>
        <v>6249</v>
      </c>
      <c r="H430" s="41">
        <f t="shared" si="206"/>
        <v>6249</v>
      </c>
      <c r="I430" s="41">
        <f t="shared" si="206"/>
        <v>0</v>
      </c>
      <c r="J430" s="41">
        <f t="shared" si="206"/>
        <v>6531</v>
      </c>
      <c r="K430" s="41">
        <f t="shared" si="206"/>
        <v>6531</v>
      </c>
      <c r="L430" s="41">
        <f t="shared" si="206"/>
        <v>0</v>
      </c>
      <c r="M430" s="41">
        <f t="shared" si="206"/>
        <v>6815</v>
      </c>
      <c r="N430" s="41">
        <f t="shared" si="206"/>
        <v>6815</v>
      </c>
      <c r="O430" s="41">
        <f t="shared" si="206"/>
        <v>0</v>
      </c>
    </row>
    <row r="431" spans="1:15" ht="110.25">
      <c r="A431" s="60" t="s">
        <v>100</v>
      </c>
      <c r="B431" s="42" t="s">
        <v>757</v>
      </c>
      <c r="C431" s="42" t="s">
        <v>820</v>
      </c>
      <c r="D431" s="48" t="s">
        <v>193</v>
      </c>
      <c r="E431" s="61" t="s">
        <v>800</v>
      </c>
      <c r="F431" s="42"/>
      <c r="G431" s="41">
        <f>SUM(G432)</f>
        <v>6249</v>
      </c>
      <c r="H431" s="41">
        <f aca="true" t="shared" si="207" ref="H431:O431">SUM(H432)</f>
        <v>6249</v>
      </c>
      <c r="I431" s="41">
        <f t="shared" si="207"/>
        <v>0</v>
      </c>
      <c r="J431" s="41">
        <f t="shared" si="207"/>
        <v>6531</v>
      </c>
      <c r="K431" s="41">
        <f t="shared" si="207"/>
        <v>6531</v>
      </c>
      <c r="L431" s="41">
        <f t="shared" si="207"/>
        <v>0</v>
      </c>
      <c r="M431" s="41">
        <f t="shared" si="207"/>
        <v>6815</v>
      </c>
      <c r="N431" s="41">
        <f t="shared" si="207"/>
        <v>6815</v>
      </c>
      <c r="O431" s="41">
        <f t="shared" si="207"/>
        <v>0</v>
      </c>
    </row>
    <row r="432" spans="1:15" ht="94.5">
      <c r="A432" s="60" t="s">
        <v>316</v>
      </c>
      <c r="B432" s="42" t="s">
        <v>757</v>
      </c>
      <c r="C432" s="42" t="s">
        <v>820</v>
      </c>
      <c r="D432" s="48" t="s">
        <v>193</v>
      </c>
      <c r="E432" s="61" t="s">
        <v>315</v>
      </c>
      <c r="F432" s="42"/>
      <c r="G432" s="41">
        <f aca="true" t="shared" si="208" ref="G432:O432">SUM(G433:G439)</f>
        <v>6249</v>
      </c>
      <c r="H432" s="41">
        <f t="shared" si="208"/>
        <v>6249</v>
      </c>
      <c r="I432" s="41">
        <f t="shared" si="208"/>
        <v>0</v>
      </c>
      <c r="J432" s="41">
        <f t="shared" si="208"/>
        <v>6531</v>
      </c>
      <c r="K432" s="41">
        <f t="shared" si="208"/>
        <v>6531</v>
      </c>
      <c r="L432" s="41">
        <f t="shared" si="208"/>
        <v>0</v>
      </c>
      <c r="M432" s="41">
        <f t="shared" si="208"/>
        <v>6815</v>
      </c>
      <c r="N432" s="41">
        <f t="shared" si="208"/>
        <v>6815</v>
      </c>
      <c r="O432" s="41">
        <f t="shared" si="208"/>
        <v>0</v>
      </c>
    </row>
    <row r="433" spans="1:15" ht="267.75">
      <c r="A433" s="46" t="s">
        <v>516</v>
      </c>
      <c r="B433" s="42" t="s">
        <v>757</v>
      </c>
      <c r="C433" s="42" t="s">
        <v>820</v>
      </c>
      <c r="D433" s="48" t="s">
        <v>193</v>
      </c>
      <c r="E433" s="47" t="s">
        <v>515</v>
      </c>
      <c r="F433" s="42" t="s">
        <v>818</v>
      </c>
      <c r="G433" s="41">
        <f aca="true" t="shared" si="209" ref="G433:G439">SUM(H433:I433)</f>
        <v>24</v>
      </c>
      <c r="H433" s="49">
        <v>24</v>
      </c>
      <c r="I433" s="49"/>
      <c r="J433" s="41">
        <f aca="true" t="shared" si="210" ref="J433:J439">SUM(K433:L433)</f>
        <v>24</v>
      </c>
      <c r="K433" s="49">
        <v>24</v>
      </c>
      <c r="L433" s="49"/>
      <c r="M433" s="41">
        <f aca="true" t="shared" si="211" ref="M433:M439">SUM(N433:O433)</f>
        <v>24</v>
      </c>
      <c r="N433" s="49">
        <v>24</v>
      </c>
      <c r="O433" s="49"/>
    </row>
    <row r="434" spans="1:15" ht="110.25">
      <c r="A434" s="39" t="s">
        <v>184</v>
      </c>
      <c r="B434" s="42" t="s">
        <v>757</v>
      </c>
      <c r="C434" s="42" t="s">
        <v>621</v>
      </c>
      <c r="D434" s="48" t="s">
        <v>193</v>
      </c>
      <c r="E434" s="47" t="s">
        <v>761</v>
      </c>
      <c r="F434" s="42" t="s">
        <v>169</v>
      </c>
      <c r="G434" s="41">
        <f t="shared" si="209"/>
        <v>7</v>
      </c>
      <c r="H434" s="49">
        <v>7</v>
      </c>
      <c r="I434" s="49"/>
      <c r="J434" s="41">
        <f t="shared" si="210"/>
        <v>7</v>
      </c>
      <c r="K434" s="49">
        <v>7</v>
      </c>
      <c r="L434" s="49"/>
      <c r="M434" s="41">
        <f t="shared" si="211"/>
        <v>8</v>
      </c>
      <c r="N434" s="49">
        <v>8</v>
      </c>
      <c r="O434" s="49"/>
    </row>
    <row r="435" spans="1:15" ht="94.5">
      <c r="A435" s="39" t="s">
        <v>362</v>
      </c>
      <c r="B435" s="42" t="s">
        <v>757</v>
      </c>
      <c r="C435" s="42" t="s">
        <v>621</v>
      </c>
      <c r="D435" s="48" t="s">
        <v>193</v>
      </c>
      <c r="E435" s="47" t="s">
        <v>761</v>
      </c>
      <c r="F435" s="42" t="s">
        <v>818</v>
      </c>
      <c r="G435" s="41">
        <f t="shared" si="209"/>
        <v>921</v>
      </c>
      <c r="H435" s="49">
        <v>921</v>
      </c>
      <c r="I435" s="49"/>
      <c r="J435" s="41">
        <f t="shared" si="210"/>
        <v>958</v>
      </c>
      <c r="K435" s="49">
        <v>958</v>
      </c>
      <c r="L435" s="49"/>
      <c r="M435" s="41">
        <f t="shared" si="211"/>
        <v>996</v>
      </c>
      <c r="N435" s="49">
        <v>996</v>
      </c>
      <c r="O435" s="49"/>
    </row>
    <row r="436" spans="1:15" ht="141.75">
      <c r="A436" s="39" t="s">
        <v>185</v>
      </c>
      <c r="B436" s="42" t="s">
        <v>757</v>
      </c>
      <c r="C436" s="42" t="s">
        <v>820</v>
      </c>
      <c r="D436" s="48" t="s">
        <v>193</v>
      </c>
      <c r="E436" s="42" t="s">
        <v>762</v>
      </c>
      <c r="F436" s="42" t="s">
        <v>169</v>
      </c>
      <c r="G436" s="41">
        <f t="shared" si="209"/>
        <v>20</v>
      </c>
      <c r="H436" s="49">
        <v>20</v>
      </c>
      <c r="I436" s="49"/>
      <c r="J436" s="41">
        <f t="shared" si="210"/>
        <v>20</v>
      </c>
      <c r="K436" s="49">
        <v>20</v>
      </c>
      <c r="L436" s="49"/>
      <c r="M436" s="41">
        <f t="shared" si="211"/>
        <v>20</v>
      </c>
      <c r="N436" s="49">
        <v>20</v>
      </c>
      <c r="O436" s="49"/>
    </row>
    <row r="437" spans="1:15" ht="126">
      <c r="A437" s="39" t="s">
        <v>314</v>
      </c>
      <c r="B437" s="42" t="s">
        <v>757</v>
      </c>
      <c r="C437" s="42" t="s">
        <v>820</v>
      </c>
      <c r="D437" s="48" t="s">
        <v>193</v>
      </c>
      <c r="E437" s="42" t="s">
        <v>762</v>
      </c>
      <c r="F437" s="42" t="s">
        <v>818</v>
      </c>
      <c r="G437" s="41">
        <f t="shared" si="209"/>
        <v>1977</v>
      </c>
      <c r="H437" s="49">
        <v>1977</v>
      </c>
      <c r="I437" s="49"/>
      <c r="J437" s="41">
        <f t="shared" si="210"/>
        <v>1922</v>
      </c>
      <c r="K437" s="49">
        <v>1922</v>
      </c>
      <c r="L437" s="49"/>
      <c r="M437" s="41">
        <f t="shared" si="211"/>
        <v>1148</v>
      </c>
      <c r="N437" s="49">
        <v>1148</v>
      </c>
      <c r="O437" s="49"/>
    </row>
    <row r="438" spans="1:15" ht="94.5">
      <c r="A438" s="39" t="s">
        <v>274</v>
      </c>
      <c r="B438" s="42" t="s">
        <v>757</v>
      </c>
      <c r="C438" s="42" t="s">
        <v>820</v>
      </c>
      <c r="D438" s="48" t="s">
        <v>193</v>
      </c>
      <c r="E438" s="42" t="s">
        <v>275</v>
      </c>
      <c r="F438" s="42" t="s">
        <v>818</v>
      </c>
      <c r="G438" s="41">
        <f>SUM(H438:I438)</f>
        <v>925</v>
      </c>
      <c r="H438" s="49">
        <v>925</v>
      </c>
      <c r="I438" s="49"/>
      <c r="J438" s="41">
        <f t="shared" si="210"/>
        <v>1130</v>
      </c>
      <c r="K438" s="49">
        <v>1130</v>
      </c>
      <c r="L438" s="49"/>
      <c r="M438" s="41">
        <f t="shared" si="211"/>
        <v>2050</v>
      </c>
      <c r="N438" s="49">
        <v>2050</v>
      </c>
      <c r="O438" s="49"/>
    </row>
    <row r="439" spans="1:15" ht="157.5">
      <c r="A439" s="39" t="s">
        <v>407</v>
      </c>
      <c r="B439" s="42" t="s">
        <v>757</v>
      </c>
      <c r="C439" s="42" t="s">
        <v>820</v>
      </c>
      <c r="D439" s="48" t="s">
        <v>193</v>
      </c>
      <c r="E439" s="42" t="s">
        <v>763</v>
      </c>
      <c r="F439" s="42" t="s">
        <v>818</v>
      </c>
      <c r="G439" s="41">
        <f t="shared" si="209"/>
        <v>2375</v>
      </c>
      <c r="H439" s="49">
        <v>2375</v>
      </c>
      <c r="I439" s="49"/>
      <c r="J439" s="41">
        <f t="shared" si="210"/>
        <v>2470</v>
      </c>
      <c r="K439" s="49">
        <v>2470</v>
      </c>
      <c r="L439" s="49"/>
      <c r="M439" s="41">
        <f t="shared" si="211"/>
        <v>2569</v>
      </c>
      <c r="N439" s="49">
        <v>2569</v>
      </c>
      <c r="O439" s="49"/>
    </row>
    <row r="440" spans="1:15" ht="31.5">
      <c r="A440" s="197" t="s">
        <v>622</v>
      </c>
      <c r="B440" s="135">
        <v>873</v>
      </c>
      <c r="C440" s="57">
        <v>10</v>
      </c>
      <c r="D440" s="83" t="s">
        <v>549</v>
      </c>
      <c r="E440" s="42"/>
      <c r="F440" s="42"/>
      <c r="G440" s="58">
        <f>G441</f>
        <v>10724.9</v>
      </c>
      <c r="H440" s="58">
        <f aca="true" t="shared" si="212" ref="H440:O440">H441</f>
        <v>9776.9</v>
      </c>
      <c r="I440" s="58">
        <f t="shared" si="212"/>
        <v>948</v>
      </c>
      <c r="J440" s="58">
        <f t="shared" si="212"/>
        <v>10264.9</v>
      </c>
      <c r="K440" s="58">
        <f t="shared" si="212"/>
        <v>10264.9</v>
      </c>
      <c r="L440" s="58">
        <f t="shared" si="212"/>
        <v>0</v>
      </c>
      <c r="M440" s="58">
        <f t="shared" si="212"/>
        <v>10667.9</v>
      </c>
      <c r="N440" s="58">
        <f t="shared" si="212"/>
        <v>10667.9</v>
      </c>
      <c r="O440" s="58">
        <f t="shared" si="212"/>
        <v>0</v>
      </c>
    </row>
    <row r="441" spans="1:15" ht="78.75">
      <c r="A441" s="60" t="s">
        <v>63</v>
      </c>
      <c r="B441" s="42" t="s">
        <v>757</v>
      </c>
      <c r="C441" s="42">
        <v>10</v>
      </c>
      <c r="D441" s="48" t="s">
        <v>549</v>
      </c>
      <c r="E441" s="40" t="s">
        <v>368</v>
      </c>
      <c r="F441" s="42"/>
      <c r="G441" s="41">
        <f>SUM(G442,G445)</f>
        <v>10724.9</v>
      </c>
      <c r="H441" s="41">
        <f aca="true" t="shared" si="213" ref="H441:O441">SUM(H442,H445)</f>
        <v>9776.9</v>
      </c>
      <c r="I441" s="41">
        <f t="shared" si="213"/>
        <v>948</v>
      </c>
      <c r="J441" s="41">
        <f t="shared" si="213"/>
        <v>10264.9</v>
      </c>
      <c r="K441" s="41">
        <f t="shared" si="213"/>
        <v>10264.9</v>
      </c>
      <c r="L441" s="41">
        <f>SUM(L442,L445)</f>
        <v>0</v>
      </c>
      <c r="M441" s="41">
        <f t="shared" si="213"/>
        <v>10667.9</v>
      </c>
      <c r="N441" s="41">
        <f t="shared" si="213"/>
        <v>10667.9</v>
      </c>
      <c r="O441" s="41">
        <f t="shared" si="213"/>
        <v>0</v>
      </c>
    </row>
    <row r="442" spans="1:15" ht="189">
      <c r="A442" s="60" t="s">
        <v>105</v>
      </c>
      <c r="B442" s="42" t="s">
        <v>757</v>
      </c>
      <c r="C442" s="42">
        <v>10</v>
      </c>
      <c r="D442" s="48" t="s">
        <v>549</v>
      </c>
      <c r="E442" s="40" t="s">
        <v>389</v>
      </c>
      <c r="F442" s="42"/>
      <c r="G442" s="41">
        <f aca="true" t="shared" si="214" ref="G442:O443">G443</f>
        <v>948</v>
      </c>
      <c r="H442" s="41">
        <f t="shared" si="214"/>
        <v>0</v>
      </c>
      <c r="I442" s="41">
        <f t="shared" si="214"/>
        <v>948</v>
      </c>
      <c r="J442" s="41">
        <f t="shared" si="214"/>
        <v>0</v>
      </c>
      <c r="K442" s="41">
        <f t="shared" si="214"/>
        <v>0</v>
      </c>
      <c r="L442" s="41">
        <f t="shared" si="214"/>
        <v>0</v>
      </c>
      <c r="M442" s="41">
        <f t="shared" si="214"/>
        <v>0</v>
      </c>
      <c r="N442" s="41">
        <f t="shared" si="214"/>
        <v>0</v>
      </c>
      <c r="O442" s="41">
        <f t="shared" si="214"/>
        <v>0</v>
      </c>
    </row>
    <row r="443" spans="1:15" ht="78.75">
      <c r="A443" s="60" t="s">
        <v>391</v>
      </c>
      <c r="B443" s="42" t="s">
        <v>757</v>
      </c>
      <c r="C443" s="42">
        <v>10</v>
      </c>
      <c r="D443" s="48" t="s">
        <v>549</v>
      </c>
      <c r="E443" s="40" t="s">
        <v>390</v>
      </c>
      <c r="F443" s="42"/>
      <c r="G443" s="41">
        <f t="shared" si="214"/>
        <v>948</v>
      </c>
      <c r="H443" s="41">
        <f t="shared" si="214"/>
        <v>0</v>
      </c>
      <c r="I443" s="41">
        <f t="shared" si="214"/>
        <v>948</v>
      </c>
      <c r="J443" s="41">
        <f t="shared" si="214"/>
        <v>0</v>
      </c>
      <c r="K443" s="41">
        <f t="shared" si="214"/>
        <v>0</v>
      </c>
      <c r="L443" s="41">
        <f t="shared" si="214"/>
        <v>0</v>
      </c>
      <c r="M443" s="41">
        <f t="shared" si="214"/>
        <v>0</v>
      </c>
      <c r="N443" s="41">
        <f t="shared" si="214"/>
        <v>0</v>
      </c>
      <c r="O443" s="41">
        <f t="shared" si="214"/>
        <v>0</v>
      </c>
    </row>
    <row r="444" spans="1:15" ht="141.75">
      <c r="A444" s="39" t="s">
        <v>312</v>
      </c>
      <c r="B444" s="42" t="s">
        <v>757</v>
      </c>
      <c r="C444" s="42" t="s">
        <v>820</v>
      </c>
      <c r="D444" s="48" t="s">
        <v>549</v>
      </c>
      <c r="E444" s="42" t="s">
        <v>764</v>
      </c>
      <c r="F444" s="42" t="s">
        <v>815</v>
      </c>
      <c r="G444" s="41">
        <f>SUM(H444:I444)</f>
        <v>948</v>
      </c>
      <c r="H444" s="49"/>
      <c r="I444" s="49">
        <v>948</v>
      </c>
      <c r="J444" s="41">
        <f>SUM(K444:L444)</f>
        <v>0</v>
      </c>
      <c r="K444" s="49"/>
      <c r="L444" s="49"/>
      <c r="M444" s="41">
        <f>SUM(N444:O444)</f>
        <v>0</v>
      </c>
      <c r="N444" s="49"/>
      <c r="O444" s="49"/>
    </row>
    <row r="445" spans="1:15" ht="141.75">
      <c r="A445" s="60" t="s">
        <v>106</v>
      </c>
      <c r="B445" s="42" t="s">
        <v>757</v>
      </c>
      <c r="C445" s="42">
        <v>10</v>
      </c>
      <c r="D445" s="48" t="s">
        <v>549</v>
      </c>
      <c r="E445" s="40" t="s">
        <v>181</v>
      </c>
      <c r="F445" s="42"/>
      <c r="G445" s="41">
        <f aca="true" t="shared" si="215" ref="G445:O445">SUM(G446,G449,G452,G455,G458)</f>
        <v>9776.9</v>
      </c>
      <c r="H445" s="41">
        <f t="shared" si="215"/>
        <v>9776.9</v>
      </c>
      <c r="I445" s="41">
        <f t="shared" si="215"/>
        <v>0</v>
      </c>
      <c r="J445" s="41">
        <f t="shared" si="215"/>
        <v>10264.9</v>
      </c>
      <c r="K445" s="41">
        <f t="shared" si="215"/>
        <v>10264.9</v>
      </c>
      <c r="L445" s="41">
        <f t="shared" si="215"/>
        <v>0</v>
      </c>
      <c r="M445" s="41">
        <f t="shared" si="215"/>
        <v>10667.9</v>
      </c>
      <c r="N445" s="41">
        <f t="shared" si="215"/>
        <v>10667.9</v>
      </c>
      <c r="O445" s="41">
        <f t="shared" si="215"/>
        <v>0</v>
      </c>
    </row>
    <row r="446" spans="1:15" ht="47.25">
      <c r="A446" s="60" t="s">
        <v>799</v>
      </c>
      <c r="B446" s="42" t="s">
        <v>757</v>
      </c>
      <c r="C446" s="42">
        <v>10</v>
      </c>
      <c r="D446" s="48" t="s">
        <v>549</v>
      </c>
      <c r="E446" s="61" t="s">
        <v>313</v>
      </c>
      <c r="F446" s="42"/>
      <c r="G446" s="41">
        <f aca="true" t="shared" si="216" ref="G446:O446">SUM(G447:G448)</f>
        <v>7442</v>
      </c>
      <c r="H446" s="41">
        <f t="shared" si="216"/>
        <v>7442</v>
      </c>
      <c r="I446" s="41">
        <f t="shared" si="216"/>
        <v>0</v>
      </c>
      <c r="J446" s="41">
        <f t="shared" si="216"/>
        <v>7820</v>
      </c>
      <c r="K446" s="41">
        <f t="shared" si="216"/>
        <v>7820</v>
      </c>
      <c r="L446" s="41">
        <f t="shared" si="216"/>
        <v>0</v>
      </c>
      <c r="M446" s="41">
        <f t="shared" si="216"/>
        <v>8131</v>
      </c>
      <c r="N446" s="41">
        <f t="shared" si="216"/>
        <v>8131</v>
      </c>
      <c r="O446" s="41">
        <f t="shared" si="216"/>
        <v>0</v>
      </c>
    </row>
    <row r="447" spans="1:15" ht="204.75">
      <c r="A447" s="46" t="s">
        <v>426</v>
      </c>
      <c r="B447" s="42" t="s">
        <v>757</v>
      </c>
      <c r="C447" s="42">
        <v>10</v>
      </c>
      <c r="D447" s="48" t="s">
        <v>549</v>
      </c>
      <c r="E447" s="47" t="s">
        <v>767</v>
      </c>
      <c r="F447" s="42" t="s">
        <v>167</v>
      </c>
      <c r="G447" s="41">
        <f>SUM(H447:I447)</f>
        <v>7395</v>
      </c>
      <c r="H447" s="186">
        <v>7395</v>
      </c>
      <c r="I447" s="49"/>
      <c r="J447" s="41">
        <f>SUM(K447:L447)</f>
        <v>7773</v>
      </c>
      <c r="K447" s="186">
        <v>7773</v>
      </c>
      <c r="L447" s="49"/>
      <c r="M447" s="41">
        <f>SUM(N447:O447)</f>
        <v>8084</v>
      </c>
      <c r="N447" s="49">
        <v>8084</v>
      </c>
      <c r="O447" s="49"/>
    </row>
    <row r="448" spans="1:15" ht="110.25">
      <c r="A448" s="39" t="s">
        <v>732</v>
      </c>
      <c r="B448" s="42" t="s">
        <v>757</v>
      </c>
      <c r="C448" s="42">
        <v>10</v>
      </c>
      <c r="D448" s="48" t="s">
        <v>549</v>
      </c>
      <c r="E448" s="47" t="s">
        <v>767</v>
      </c>
      <c r="F448" s="42" t="s">
        <v>169</v>
      </c>
      <c r="G448" s="41">
        <f>SUM(H448:I448)</f>
        <v>47</v>
      </c>
      <c r="H448" s="186">
        <v>47</v>
      </c>
      <c r="I448" s="49"/>
      <c r="J448" s="41">
        <f>SUM(K448:L448)</f>
        <v>47</v>
      </c>
      <c r="K448" s="186">
        <v>47</v>
      </c>
      <c r="L448" s="49"/>
      <c r="M448" s="41">
        <f>SUM(N448:O448)</f>
        <v>47</v>
      </c>
      <c r="N448" s="49">
        <v>47</v>
      </c>
      <c r="O448" s="49"/>
    </row>
    <row r="449" spans="1:15" ht="141.75">
      <c r="A449" s="44" t="s">
        <v>388</v>
      </c>
      <c r="B449" s="42" t="s">
        <v>757</v>
      </c>
      <c r="C449" s="42">
        <v>10</v>
      </c>
      <c r="D449" s="48" t="s">
        <v>549</v>
      </c>
      <c r="E449" s="40" t="s">
        <v>182</v>
      </c>
      <c r="F449" s="42"/>
      <c r="G449" s="41">
        <f>SUM(G450,G451)</f>
        <v>414</v>
      </c>
      <c r="H449" s="41">
        <f aca="true" t="shared" si="217" ref="H449:O449">SUM(H450,H451)</f>
        <v>414</v>
      </c>
      <c r="I449" s="41">
        <f t="shared" si="217"/>
        <v>0</v>
      </c>
      <c r="J449" s="41">
        <f t="shared" si="217"/>
        <v>434</v>
      </c>
      <c r="K449" s="41">
        <f t="shared" si="217"/>
        <v>434</v>
      </c>
      <c r="L449" s="41">
        <f t="shared" si="217"/>
        <v>0</v>
      </c>
      <c r="M449" s="41">
        <f t="shared" si="217"/>
        <v>452</v>
      </c>
      <c r="N449" s="41">
        <f t="shared" si="217"/>
        <v>452</v>
      </c>
      <c r="O449" s="41">
        <f t="shared" si="217"/>
        <v>0</v>
      </c>
    </row>
    <row r="450" spans="1:15" ht="283.5">
      <c r="A450" s="46" t="s">
        <v>733</v>
      </c>
      <c r="B450" s="42" t="s">
        <v>757</v>
      </c>
      <c r="C450" s="42">
        <v>10</v>
      </c>
      <c r="D450" s="48" t="s">
        <v>549</v>
      </c>
      <c r="E450" s="47" t="s">
        <v>768</v>
      </c>
      <c r="F450" s="42" t="s">
        <v>167</v>
      </c>
      <c r="G450" s="41">
        <f>SUM(H450:I450)</f>
        <v>410</v>
      </c>
      <c r="H450" s="49">
        <v>410</v>
      </c>
      <c r="I450" s="49"/>
      <c r="J450" s="41">
        <f>SUM(K450:L450)</f>
        <v>430</v>
      </c>
      <c r="K450" s="49">
        <v>430</v>
      </c>
      <c r="L450" s="49"/>
      <c r="M450" s="41">
        <f>SUM(N450:O450)</f>
        <v>448</v>
      </c>
      <c r="N450" s="49">
        <v>448</v>
      </c>
      <c r="O450" s="49"/>
    </row>
    <row r="451" spans="1:15" ht="173.25">
      <c r="A451" s="39" t="s">
        <v>653</v>
      </c>
      <c r="B451" s="42" t="s">
        <v>757</v>
      </c>
      <c r="C451" s="42">
        <v>10</v>
      </c>
      <c r="D451" s="48" t="s">
        <v>549</v>
      </c>
      <c r="E451" s="47" t="s">
        <v>768</v>
      </c>
      <c r="F451" s="42" t="s">
        <v>169</v>
      </c>
      <c r="G451" s="41">
        <f>SUM(H451:I451)</f>
        <v>4</v>
      </c>
      <c r="H451" s="49">
        <v>4</v>
      </c>
      <c r="I451" s="49"/>
      <c r="J451" s="41">
        <f>SUM(K451:L451)</f>
        <v>4</v>
      </c>
      <c r="K451" s="49">
        <v>4</v>
      </c>
      <c r="L451" s="49"/>
      <c r="M451" s="41">
        <f>SUM(N451:O451)</f>
        <v>4</v>
      </c>
      <c r="N451" s="49">
        <v>4</v>
      </c>
      <c r="O451" s="49"/>
    </row>
    <row r="452" spans="1:15" ht="94.5">
      <c r="A452" s="44" t="s">
        <v>152</v>
      </c>
      <c r="B452" s="42" t="s">
        <v>757</v>
      </c>
      <c r="C452" s="42">
        <v>10</v>
      </c>
      <c r="D452" s="48" t="s">
        <v>549</v>
      </c>
      <c r="E452" s="61" t="s">
        <v>654</v>
      </c>
      <c r="F452" s="42"/>
      <c r="G452" s="41">
        <f>SUM(H452:I452)</f>
        <v>587</v>
      </c>
      <c r="H452" s="41">
        <f>SUM(H453:H454)</f>
        <v>587</v>
      </c>
      <c r="I452" s="41">
        <f>SUM(I453:I454)</f>
        <v>0</v>
      </c>
      <c r="J452" s="41">
        <f>SUM(K452:L452)</f>
        <v>614</v>
      </c>
      <c r="K452" s="41">
        <f>SUM(K453:K454)</f>
        <v>614</v>
      </c>
      <c r="L452" s="41">
        <f>SUM(L453:L454)</f>
        <v>0</v>
      </c>
      <c r="M452" s="41">
        <f>SUM(N452:O452)</f>
        <v>636</v>
      </c>
      <c r="N452" s="41">
        <f>SUM(N453:N454)</f>
        <v>636</v>
      </c>
      <c r="O452" s="41">
        <f>SUM(O453:O454)</f>
        <v>0</v>
      </c>
    </row>
    <row r="453" spans="1:15" ht="236.25">
      <c r="A453" s="46" t="s">
        <v>153</v>
      </c>
      <c r="B453" s="42" t="s">
        <v>757</v>
      </c>
      <c r="C453" s="42">
        <v>10</v>
      </c>
      <c r="D453" s="48" t="s">
        <v>549</v>
      </c>
      <c r="E453" s="47" t="s">
        <v>769</v>
      </c>
      <c r="F453" s="42" t="s">
        <v>167</v>
      </c>
      <c r="G453" s="41">
        <f>SUM(H453:I453)</f>
        <v>528</v>
      </c>
      <c r="H453" s="49">
        <v>528</v>
      </c>
      <c r="I453" s="49">
        <v>0</v>
      </c>
      <c r="J453" s="41">
        <f>SUM(K453:L453)</f>
        <v>555</v>
      </c>
      <c r="K453" s="49">
        <v>555</v>
      </c>
      <c r="L453" s="49"/>
      <c r="M453" s="41">
        <f>SUM(N453:O453)</f>
        <v>577</v>
      </c>
      <c r="N453" s="49">
        <v>577</v>
      </c>
      <c r="O453" s="49"/>
    </row>
    <row r="454" spans="1:15" ht="126">
      <c r="A454" s="39" t="s">
        <v>154</v>
      </c>
      <c r="B454" s="42" t="s">
        <v>757</v>
      </c>
      <c r="C454" s="42">
        <v>10</v>
      </c>
      <c r="D454" s="48" t="s">
        <v>549</v>
      </c>
      <c r="E454" s="47" t="s">
        <v>769</v>
      </c>
      <c r="F454" s="42" t="s">
        <v>169</v>
      </c>
      <c r="G454" s="41">
        <f>SUM(H454:I454)</f>
        <v>59</v>
      </c>
      <c r="H454" s="49">
        <v>59</v>
      </c>
      <c r="I454" s="49"/>
      <c r="J454" s="41">
        <f>SUM(K454:L454)</f>
        <v>59</v>
      </c>
      <c r="K454" s="49">
        <v>59</v>
      </c>
      <c r="L454" s="49"/>
      <c r="M454" s="41">
        <f>SUM(N454:O454)</f>
        <v>59</v>
      </c>
      <c r="N454" s="49">
        <v>59</v>
      </c>
      <c r="O454" s="49"/>
    </row>
    <row r="455" spans="1:15" ht="110.25">
      <c r="A455" s="44" t="s">
        <v>30</v>
      </c>
      <c r="B455" s="42" t="s">
        <v>757</v>
      </c>
      <c r="C455" s="42">
        <v>10</v>
      </c>
      <c r="D455" s="48" t="s">
        <v>549</v>
      </c>
      <c r="E455" s="61" t="s">
        <v>155</v>
      </c>
      <c r="F455" s="42"/>
      <c r="G455" s="41">
        <f aca="true" t="shared" si="218" ref="G455:O455">SUM(G456:G457)</f>
        <v>1333</v>
      </c>
      <c r="H455" s="41">
        <f t="shared" si="218"/>
        <v>1333</v>
      </c>
      <c r="I455" s="41">
        <f t="shared" si="218"/>
        <v>0</v>
      </c>
      <c r="J455" s="41">
        <f t="shared" si="218"/>
        <v>1396</v>
      </c>
      <c r="K455" s="41">
        <f t="shared" si="218"/>
        <v>1396</v>
      </c>
      <c r="L455" s="41">
        <f t="shared" si="218"/>
        <v>0</v>
      </c>
      <c r="M455" s="41">
        <f t="shared" si="218"/>
        <v>1448</v>
      </c>
      <c r="N455" s="41">
        <f t="shared" si="218"/>
        <v>1448</v>
      </c>
      <c r="O455" s="41">
        <f t="shared" si="218"/>
        <v>0</v>
      </c>
    </row>
    <row r="456" spans="1:15" ht="252">
      <c r="A456" s="46" t="s">
        <v>28</v>
      </c>
      <c r="B456" s="42" t="s">
        <v>757</v>
      </c>
      <c r="C456" s="42">
        <v>10</v>
      </c>
      <c r="D456" s="48" t="s">
        <v>549</v>
      </c>
      <c r="E456" s="47" t="s">
        <v>770</v>
      </c>
      <c r="F456" s="42" t="s">
        <v>167</v>
      </c>
      <c r="G456" s="41">
        <f>SUM(H456:I456)</f>
        <v>1233</v>
      </c>
      <c r="H456" s="49">
        <v>1233</v>
      </c>
      <c r="I456" s="49"/>
      <c r="J456" s="41">
        <f>SUM(K456:L456)</f>
        <v>1296</v>
      </c>
      <c r="K456" s="49">
        <v>1296</v>
      </c>
      <c r="L456" s="49"/>
      <c r="M456" s="41">
        <f>SUM(N456:O456)</f>
        <v>1348</v>
      </c>
      <c r="N456" s="49">
        <v>1348</v>
      </c>
      <c r="O456" s="49"/>
    </row>
    <row r="457" spans="1:15" ht="157.5">
      <c r="A457" s="39" t="s">
        <v>29</v>
      </c>
      <c r="B457" s="42" t="s">
        <v>757</v>
      </c>
      <c r="C457" s="42">
        <v>10</v>
      </c>
      <c r="D457" s="48" t="s">
        <v>549</v>
      </c>
      <c r="E457" s="47" t="s">
        <v>770</v>
      </c>
      <c r="F457" s="42" t="s">
        <v>169</v>
      </c>
      <c r="G457" s="41">
        <f>SUM(H457:I457)</f>
        <v>100</v>
      </c>
      <c r="H457" s="49">
        <v>100</v>
      </c>
      <c r="I457" s="49"/>
      <c r="J457" s="41">
        <f>SUM(K457:L457)</f>
        <v>100</v>
      </c>
      <c r="K457" s="49">
        <v>100</v>
      </c>
      <c r="L457" s="49"/>
      <c r="M457" s="41">
        <f>SUM(N457:O457)</f>
        <v>100</v>
      </c>
      <c r="N457" s="49">
        <v>100</v>
      </c>
      <c r="O457" s="49"/>
    </row>
    <row r="458" spans="1:15" ht="78.75">
      <c r="A458" s="44" t="s">
        <v>32</v>
      </c>
      <c r="B458" s="42" t="s">
        <v>757</v>
      </c>
      <c r="C458" s="42">
        <v>10</v>
      </c>
      <c r="D458" s="48" t="s">
        <v>549</v>
      </c>
      <c r="E458" s="61" t="s">
        <v>31</v>
      </c>
      <c r="F458" s="42"/>
      <c r="G458" s="41">
        <f aca="true" t="shared" si="219" ref="G458:O458">G459</f>
        <v>0.9</v>
      </c>
      <c r="H458" s="41">
        <f t="shared" si="219"/>
        <v>0.9</v>
      </c>
      <c r="I458" s="41">
        <f t="shared" si="219"/>
        <v>0</v>
      </c>
      <c r="J458" s="41">
        <f t="shared" si="219"/>
        <v>0.9</v>
      </c>
      <c r="K458" s="41">
        <f t="shared" si="219"/>
        <v>0.9</v>
      </c>
      <c r="L458" s="41">
        <f t="shared" si="219"/>
        <v>0</v>
      </c>
      <c r="M458" s="41">
        <f t="shared" si="219"/>
        <v>0.9</v>
      </c>
      <c r="N458" s="41">
        <f t="shared" si="219"/>
        <v>0.9</v>
      </c>
      <c r="O458" s="41">
        <f t="shared" si="219"/>
        <v>0</v>
      </c>
    </row>
    <row r="459" spans="1:15" ht="110.25">
      <c r="A459" s="39" t="s">
        <v>10</v>
      </c>
      <c r="B459" s="42" t="s">
        <v>757</v>
      </c>
      <c r="C459" s="42">
        <v>10</v>
      </c>
      <c r="D459" s="48" t="s">
        <v>549</v>
      </c>
      <c r="E459" s="47" t="s">
        <v>771</v>
      </c>
      <c r="F459" s="42" t="s">
        <v>169</v>
      </c>
      <c r="G459" s="41">
        <f>SUM(H459:I459)</f>
        <v>0.9</v>
      </c>
      <c r="H459" s="49">
        <v>0.9</v>
      </c>
      <c r="I459" s="49"/>
      <c r="J459" s="41">
        <f>SUM(K459:L459)</f>
        <v>0.9</v>
      </c>
      <c r="K459" s="49">
        <v>0.9</v>
      </c>
      <c r="L459" s="49"/>
      <c r="M459" s="41">
        <f>SUM(N459:O459)</f>
        <v>0.9</v>
      </c>
      <c r="N459" s="49">
        <v>0.9</v>
      </c>
      <c r="O459" s="49"/>
    </row>
    <row r="460" spans="1:15" ht="31.5">
      <c r="A460" s="36" t="s">
        <v>623</v>
      </c>
      <c r="B460" s="134">
        <v>890</v>
      </c>
      <c r="C460" s="42"/>
      <c r="D460" s="42"/>
      <c r="E460" s="42"/>
      <c r="F460" s="42"/>
      <c r="G460" s="58">
        <f>SUM(G462,)</f>
        <v>1472.4</v>
      </c>
      <c r="H460" s="58">
        <f aca="true" t="shared" si="220" ref="H460:O460">SUM(H462,)</f>
        <v>0</v>
      </c>
      <c r="I460" s="58">
        <f t="shared" si="220"/>
        <v>1472.4</v>
      </c>
      <c r="J460" s="58">
        <f t="shared" si="220"/>
        <v>1522.6</v>
      </c>
      <c r="K460" s="58">
        <f t="shared" si="220"/>
        <v>0</v>
      </c>
      <c r="L460" s="58">
        <f t="shared" si="220"/>
        <v>1522.6</v>
      </c>
      <c r="M460" s="58">
        <f t="shared" si="220"/>
        <v>1580.5</v>
      </c>
      <c r="N460" s="58">
        <f t="shared" si="220"/>
        <v>0</v>
      </c>
      <c r="O460" s="58">
        <f t="shared" si="220"/>
        <v>1580.5</v>
      </c>
    </row>
    <row r="461" spans="1:15" ht="31.5">
      <c r="A461" s="197" t="s">
        <v>164</v>
      </c>
      <c r="B461" s="134">
        <v>890</v>
      </c>
      <c r="C461" s="83" t="s">
        <v>192</v>
      </c>
      <c r="D461" s="42"/>
      <c r="E461" s="42"/>
      <c r="F461" s="42"/>
      <c r="G461" s="58">
        <f>SUM(G462,)</f>
        <v>1472.4</v>
      </c>
      <c r="H461" s="58">
        <f aca="true" t="shared" si="221" ref="H461:O461">SUM(H462,)</f>
        <v>0</v>
      </c>
      <c r="I461" s="58">
        <f t="shared" si="221"/>
        <v>1472.4</v>
      </c>
      <c r="J461" s="58">
        <f t="shared" si="221"/>
        <v>1522.6</v>
      </c>
      <c r="K461" s="58">
        <f t="shared" si="221"/>
        <v>0</v>
      </c>
      <c r="L461" s="58">
        <f t="shared" si="221"/>
        <v>1522.6</v>
      </c>
      <c r="M461" s="58">
        <f t="shared" si="221"/>
        <v>1580.5</v>
      </c>
      <c r="N461" s="58">
        <f t="shared" si="221"/>
        <v>0</v>
      </c>
      <c r="O461" s="58">
        <f t="shared" si="221"/>
        <v>1580.5</v>
      </c>
    </row>
    <row r="462" spans="1:15" ht="126">
      <c r="A462" s="197" t="s">
        <v>624</v>
      </c>
      <c r="B462" s="70" t="s">
        <v>625</v>
      </c>
      <c r="C462" s="83" t="s">
        <v>192</v>
      </c>
      <c r="D462" s="83" t="s">
        <v>546</v>
      </c>
      <c r="E462" s="42"/>
      <c r="F462" s="42"/>
      <c r="G462" s="58">
        <f aca="true" t="shared" si="222" ref="G462:O463">G463</f>
        <v>1472.4</v>
      </c>
      <c r="H462" s="58">
        <f t="shared" si="222"/>
        <v>0</v>
      </c>
      <c r="I462" s="58">
        <f t="shared" si="222"/>
        <v>1472.4</v>
      </c>
      <c r="J462" s="58">
        <f t="shared" si="222"/>
        <v>1522.6</v>
      </c>
      <c r="K462" s="58">
        <f t="shared" si="222"/>
        <v>0</v>
      </c>
      <c r="L462" s="58">
        <f t="shared" si="222"/>
        <v>1522.6</v>
      </c>
      <c r="M462" s="58">
        <f t="shared" si="222"/>
        <v>1580.5</v>
      </c>
      <c r="N462" s="58">
        <f t="shared" si="222"/>
        <v>0</v>
      </c>
      <c r="O462" s="58">
        <f t="shared" si="222"/>
        <v>1580.5</v>
      </c>
    </row>
    <row r="463" spans="1:15" ht="47.25">
      <c r="A463" s="93" t="s">
        <v>372</v>
      </c>
      <c r="B463" s="131" t="s">
        <v>625</v>
      </c>
      <c r="C463" s="48" t="s">
        <v>192</v>
      </c>
      <c r="D463" s="48" t="s">
        <v>546</v>
      </c>
      <c r="E463" s="40" t="s">
        <v>38</v>
      </c>
      <c r="F463" s="42"/>
      <c r="G463" s="41">
        <f t="shared" si="222"/>
        <v>1472.4</v>
      </c>
      <c r="H463" s="41">
        <f t="shared" si="222"/>
        <v>0</v>
      </c>
      <c r="I463" s="41">
        <f t="shared" si="222"/>
        <v>1472.4</v>
      </c>
      <c r="J463" s="41">
        <f t="shared" si="222"/>
        <v>1522.6</v>
      </c>
      <c r="K463" s="41">
        <f t="shared" si="222"/>
        <v>0</v>
      </c>
      <c r="L463" s="41">
        <f t="shared" si="222"/>
        <v>1522.6</v>
      </c>
      <c r="M463" s="41">
        <f t="shared" si="222"/>
        <v>1580.5</v>
      </c>
      <c r="N463" s="41">
        <f t="shared" si="222"/>
        <v>0</v>
      </c>
      <c r="O463" s="41">
        <f t="shared" si="222"/>
        <v>1580.5</v>
      </c>
    </row>
    <row r="464" spans="1:15" ht="31.5">
      <c r="A464" s="93" t="s">
        <v>40</v>
      </c>
      <c r="B464" s="131" t="s">
        <v>625</v>
      </c>
      <c r="C464" s="48" t="s">
        <v>192</v>
      </c>
      <c r="D464" s="48" t="s">
        <v>546</v>
      </c>
      <c r="E464" s="40" t="s">
        <v>39</v>
      </c>
      <c r="F464" s="57"/>
      <c r="G464" s="41">
        <f aca="true" t="shared" si="223" ref="G464:O464">SUM(G465:G467)</f>
        <v>1472.4</v>
      </c>
      <c r="H464" s="41">
        <f t="shared" si="223"/>
        <v>0</v>
      </c>
      <c r="I464" s="41">
        <f t="shared" si="223"/>
        <v>1472.4</v>
      </c>
      <c r="J464" s="41">
        <f t="shared" si="223"/>
        <v>1522.6</v>
      </c>
      <c r="K464" s="41">
        <f t="shared" si="223"/>
        <v>0</v>
      </c>
      <c r="L464" s="41">
        <f t="shared" si="223"/>
        <v>1522.6</v>
      </c>
      <c r="M464" s="41">
        <f t="shared" si="223"/>
        <v>1580.5</v>
      </c>
      <c r="N464" s="41">
        <f t="shared" si="223"/>
        <v>0</v>
      </c>
      <c r="O464" s="41">
        <f t="shared" si="223"/>
        <v>1580.5</v>
      </c>
    </row>
    <row r="465" spans="1:15" ht="204.75">
      <c r="A465" s="46" t="s">
        <v>323</v>
      </c>
      <c r="B465" s="131" t="s">
        <v>625</v>
      </c>
      <c r="C465" s="48" t="s">
        <v>192</v>
      </c>
      <c r="D465" s="48" t="s">
        <v>546</v>
      </c>
      <c r="E465" s="42" t="s">
        <v>630</v>
      </c>
      <c r="F465" s="42">
        <v>100</v>
      </c>
      <c r="G465" s="41">
        <f>SUM(H465:I465)</f>
        <v>1353</v>
      </c>
      <c r="H465" s="49"/>
      <c r="I465" s="49">
        <v>1353</v>
      </c>
      <c r="J465" s="41">
        <f>SUM(K465:L465)</f>
        <v>1430</v>
      </c>
      <c r="K465" s="49"/>
      <c r="L465" s="49">
        <v>1430</v>
      </c>
      <c r="M465" s="41">
        <f>SUM(N465:O465)</f>
        <v>1487</v>
      </c>
      <c r="N465" s="49"/>
      <c r="O465" s="49">
        <v>1487</v>
      </c>
    </row>
    <row r="466" spans="1:15" ht="94.5">
      <c r="A466" s="39" t="s">
        <v>180</v>
      </c>
      <c r="B466" s="131" t="s">
        <v>625</v>
      </c>
      <c r="C466" s="48" t="s">
        <v>192</v>
      </c>
      <c r="D466" s="48" t="s">
        <v>546</v>
      </c>
      <c r="E466" s="42" t="s">
        <v>630</v>
      </c>
      <c r="F466" s="42">
        <v>200</v>
      </c>
      <c r="G466" s="41">
        <f>SUM(H466:I466)</f>
        <v>117.4</v>
      </c>
      <c r="H466" s="49"/>
      <c r="I466" s="49">
        <v>117.4</v>
      </c>
      <c r="J466" s="41">
        <f>SUM(K466:L466)</f>
        <v>90.6</v>
      </c>
      <c r="K466" s="49"/>
      <c r="L466" s="49">
        <v>90.6</v>
      </c>
      <c r="M466" s="41">
        <f>SUM(N466:O466)</f>
        <v>93.5</v>
      </c>
      <c r="N466" s="49"/>
      <c r="O466" s="49">
        <v>93.5</v>
      </c>
    </row>
    <row r="467" spans="1:15" ht="63">
      <c r="A467" s="39" t="s">
        <v>58</v>
      </c>
      <c r="B467" s="131" t="s">
        <v>625</v>
      </c>
      <c r="C467" s="48" t="s">
        <v>192</v>
      </c>
      <c r="D467" s="48" t="s">
        <v>546</v>
      </c>
      <c r="E467" s="42" t="s">
        <v>630</v>
      </c>
      <c r="F467" s="42" t="s">
        <v>807</v>
      </c>
      <c r="G467" s="41">
        <f>SUM(H467:I467)</f>
        <v>2</v>
      </c>
      <c r="H467" s="49"/>
      <c r="I467" s="49">
        <v>2</v>
      </c>
      <c r="J467" s="41">
        <f>SUM(K467:L467)</f>
        <v>2</v>
      </c>
      <c r="K467" s="49"/>
      <c r="L467" s="49">
        <v>2</v>
      </c>
      <c r="M467" s="41">
        <f>SUM(N467:O467)</f>
        <v>0</v>
      </c>
      <c r="N467" s="49"/>
      <c r="O467" s="49"/>
    </row>
  </sheetData>
  <sheetProtection/>
  <mergeCells count="21">
    <mergeCell ref="A6:M6"/>
    <mergeCell ref="A7:M7"/>
    <mergeCell ref="A1:M1"/>
    <mergeCell ref="A2:M2"/>
    <mergeCell ref="A3:M3"/>
    <mergeCell ref="A4:M4"/>
    <mergeCell ref="O10:O11"/>
    <mergeCell ref="J10:J11"/>
    <mergeCell ref="K10:K11"/>
    <mergeCell ref="L10:L11"/>
    <mergeCell ref="M10:M11"/>
    <mergeCell ref="N10:N11"/>
    <mergeCell ref="I10:I11"/>
    <mergeCell ref="G10:G11"/>
    <mergeCell ref="H10:H11"/>
    <mergeCell ref="F10:F11"/>
    <mergeCell ref="E10:E11"/>
    <mergeCell ref="A10:A11"/>
    <mergeCell ref="B10:B11"/>
    <mergeCell ref="C10:C11"/>
    <mergeCell ref="D10:D11"/>
  </mergeCells>
  <printOptions/>
  <pageMargins left="0.5905511811023623" right="0" top="0.3937007874015748" bottom="0.1968503937007874" header="0" footer="0"/>
  <pageSetup firstPageNumber="15" useFirstPageNumber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1"/>
  <sheetViews>
    <sheetView zoomScale="80" zoomScaleNormal="80" zoomScalePageLayoutView="0" workbookViewId="0" topLeftCell="A1">
      <selection activeCell="A8" sqref="A8:A9"/>
    </sheetView>
  </sheetViews>
  <sheetFormatPr defaultColWidth="9.00390625" defaultRowHeight="12.75"/>
  <cols>
    <col min="1" max="1" width="31.125" style="99" customWidth="1"/>
    <col min="2" max="2" width="4.625" style="100" customWidth="1"/>
    <col min="3" max="3" width="5.00390625" style="100" customWidth="1"/>
    <col min="4" max="4" width="15.00390625" style="100" customWidth="1"/>
    <col min="5" max="5" width="5.625" style="100" customWidth="1"/>
    <col min="6" max="6" width="13.00390625" style="101" customWidth="1"/>
    <col min="7" max="7" width="14.75390625" style="102" hidden="1" customWidth="1"/>
    <col min="8" max="8" width="12.375" style="102" hidden="1" customWidth="1"/>
    <col min="9" max="9" width="12.875" style="101" customWidth="1"/>
    <col min="10" max="10" width="11.625" style="102" hidden="1" customWidth="1"/>
    <col min="11" max="11" width="11.875" style="102" hidden="1" customWidth="1"/>
    <col min="12" max="12" width="12.875" style="101" customWidth="1"/>
    <col min="13" max="13" width="12.375" style="102" hidden="1" customWidth="1"/>
    <col min="14" max="14" width="11.625" style="102" hidden="1" customWidth="1"/>
    <col min="15" max="16384" width="9.125" style="51" customWidth="1"/>
  </cols>
  <sheetData>
    <row r="1" spans="1:14" s="28" customFormat="1" ht="18.75">
      <c r="A1" s="211" t="s">
        <v>149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7"/>
      <c r="N1" s="27"/>
    </row>
    <row r="2" spans="1:14" s="28" customFormat="1" ht="18.75">
      <c r="A2" s="211" t="s">
        <v>724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7"/>
      <c r="N2" s="27"/>
    </row>
    <row r="3" spans="1:14" s="28" customFormat="1" ht="18.75">
      <c r="A3" s="211" t="s">
        <v>640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7"/>
      <c r="N3" s="27"/>
    </row>
    <row r="4" spans="1:14" s="28" customFormat="1" ht="18.75">
      <c r="A4" s="211" t="s">
        <v>295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188"/>
      <c r="N4" s="27"/>
    </row>
    <row r="5" spans="1:14" s="28" customFormat="1" ht="18.75">
      <c r="A5" s="103"/>
      <c r="B5" s="30"/>
      <c r="C5" s="30"/>
      <c r="D5" s="30"/>
      <c r="E5" s="30"/>
      <c r="F5" s="31"/>
      <c r="G5" s="27"/>
      <c r="H5" s="27"/>
      <c r="I5" s="31"/>
      <c r="J5" s="27"/>
      <c r="K5" s="27"/>
      <c r="L5" s="31"/>
      <c r="M5" s="27"/>
      <c r="N5" s="27"/>
    </row>
    <row r="6" spans="1:14" s="28" customFormat="1" ht="97.5" customHeight="1">
      <c r="A6" s="210" t="s">
        <v>294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7"/>
      <c r="N6" s="27"/>
    </row>
    <row r="7" spans="1:14" s="28" customFormat="1" ht="27" customHeight="1">
      <c r="A7" s="32"/>
      <c r="B7" s="196"/>
      <c r="C7" s="196"/>
      <c r="D7" s="196"/>
      <c r="E7" s="196"/>
      <c r="G7" s="102"/>
      <c r="H7" s="102"/>
      <c r="I7" s="104"/>
      <c r="J7" s="102"/>
      <c r="K7" s="102"/>
      <c r="L7" s="34" t="s">
        <v>642</v>
      </c>
      <c r="M7" s="102"/>
      <c r="N7" s="102"/>
    </row>
    <row r="8" spans="1:14" s="35" customFormat="1" ht="12.75">
      <c r="A8" s="214" t="s">
        <v>643</v>
      </c>
      <c r="B8" s="203" t="s">
        <v>644</v>
      </c>
      <c r="C8" s="203" t="s">
        <v>383</v>
      </c>
      <c r="D8" s="203" t="s">
        <v>646</v>
      </c>
      <c r="E8" s="203" t="s">
        <v>382</v>
      </c>
      <c r="F8" s="216" t="s">
        <v>517</v>
      </c>
      <c r="G8" s="212" t="s">
        <v>647</v>
      </c>
      <c r="H8" s="212" t="s">
        <v>648</v>
      </c>
      <c r="I8" s="216" t="s">
        <v>679</v>
      </c>
      <c r="J8" s="212" t="s">
        <v>647</v>
      </c>
      <c r="K8" s="212" t="s">
        <v>648</v>
      </c>
      <c r="L8" s="207" t="s">
        <v>292</v>
      </c>
      <c r="M8" s="215" t="s">
        <v>647</v>
      </c>
      <c r="N8" s="212" t="s">
        <v>648</v>
      </c>
    </row>
    <row r="9" spans="1:14" s="35" customFormat="1" ht="30" customHeight="1">
      <c r="A9" s="214"/>
      <c r="B9" s="203"/>
      <c r="C9" s="203"/>
      <c r="D9" s="203"/>
      <c r="E9" s="203"/>
      <c r="F9" s="217"/>
      <c r="G9" s="213"/>
      <c r="H9" s="213"/>
      <c r="I9" s="217"/>
      <c r="J9" s="213"/>
      <c r="K9" s="213"/>
      <c r="L9" s="207"/>
      <c r="M9" s="215"/>
      <c r="N9" s="213"/>
    </row>
    <row r="10" spans="1:14" ht="31.5">
      <c r="A10" s="197" t="s">
        <v>164</v>
      </c>
      <c r="B10" s="83" t="s">
        <v>192</v>
      </c>
      <c r="C10" s="42"/>
      <c r="D10" s="42"/>
      <c r="E10" s="42"/>
      <c r="F10" s="58">
        <f aca="true" t="shared" si="0" ref="F10:N10">SUM(F11,F15,F21,F34,F38,F44,F48,F52)</f>
        <v>80566</v>
      </c>
      <c r="G10" s="58">
        <f t="shared" si="0"/>
        <v>736.5</v>
      </c>
      <c r="H10" s="58">
        <f t="shared" si="0"/>
        <v>79829.5</v>
      </c>
      <c r="I10" s="58">
        <f t="shared" si="0"/>
        <v>76338.3</v>
      </c>
      <c r="J10" s="58">
        <f t="shared" si="0"/>
        <v>769.5</v>
      </c>
      <c r="K10" s="58">
        <f t="shared" si="0"/>
        <v>75568.8</v>
      </c>
      <c r="L10" s="58">
        <f t="shared" si="0"/>
        <v>78360.2</v>
      </c>
      <c r="M10" s="58">
        <f t="shared" si="0"/>
        <v>803.6</v>
      </c>
      <c r="N10" s="58">
        <f t="shared" si="0"/>
        <v>77556.6</v>
      </c>
    </row>
    <row r="11" spans="1:14" ht="69" customHeight="1">
      <c r="A11" s="197" t="s">
        <v>166</v>
      </c>
      <c r="B11" s="83" t="s">
        <v>192</v>
      </c>
      <c r="C11" s="83" t="s">
        <v>199</v>
      </c>
      <c r="D11" s="57"/>
      <c r="E11" s="57"/>
      <c r="F11" s="58">
        <f>F12</f>
        <v>2525</v>
      </c>
      <c r="G11" s="58">
        <f aca="true" t="shared" si="1" ref="G11:N13">G12</f>
        <v>0</v>
      </c>
      <c r="H11" s="58">
        <f t="shared" si="1"/>
        <v>2525</v>
      </c>
      <c r="I11" s="58">
        <f>I12</f>
        <v>2654</v>
      </c>
      <c r="J11" s="58">
        <f t="shared" si="1"/>
        <v>0</v>
      </c>
      <c r="K11" s="58">
        <f t="shared" si="1"/>
        <v>2654</v>
      </c>
      <c r="L11" s="58">
        <f>L12</f>
        <v>2760</v>
      </c>
      <c r="M11" s="58">
        <f t="shared" si="1"/>
        <v>0</v>
      </c>
      <c r="N11" s="58">
        <f t="shared" si="1"/>
        <v>2760</v>
      </c>
    </row>
    <row r="12" spans="1:14" ht="47.25">
      <c r="A12" s="93" t="s">
        <v>372</v>
      </c>
      <c r="B12" s="42" t="s">
        <v>192</v>
      </c>
      <c r="C12" s="48" t="s">
        <v>199</v>
      </c>
      <c r="D12" s="40" t="s">
        <v>38</v>
      </c>
      <c r="E12" s="57"/>
      <c r="F12" s="41">
        <f>F13</f>
        <v>2525</v>
      </c>
      <c r="G12" s="41">
        <f t="shared" si="1"/>
        <v>0</v>
      </c>
      <c r="H12" s="41">
        <f t="shared" si="1"/>
        <v>2525</v>
      </c>
      <c r="I12" s="41">
        <f>I13</f>
        <v>2654</v>
      </c>
      <c r="J12" s="41">
        <f t="shared" si="1"/>
        <v>0</v>
      </c>
      <c r="K12" s="41">
        <f t="shared" si="1"/>
        <v>2654</v>
      </c>
      <c r="L12" s="41">
        <f>L13</f>
        <v>2760</v>
      </c>
      <c r="M12" s="41">
        <f t="shared" si="1"/>
        <v>0</v>
      </c>
      <c r="N12" s="41">
        <f t="shared" si="1"/>
        <v>2760</v>
      </c>
    </row>
    <row r="13" spans="1:14" ht="31.5">
      <c r="A13" s="93" t="s">
        <v>40</v>
      </c>
      <c r="B13" s="48" t="s">
        <v>192</v>
      </c>
      <c r="C13" s="48" t="s">
        <v>199</v>
      </c>
      <c r="D13" s="40" t="s">
        <v>39</v>
      </c>
      <c r="E13" s="57"/>
      <c r="F13" s="41">
        <f>F14</f>
        <v>2525</v>
      </c>
      <c r="G13" s="41">
        <f t="shared" si="1"/>
        <v>0</v>
      </c>
      <c r="H13" s="41">
        <f t="shared" si="1"/>
        <v>2525</v>
      </c>
      <c r="I13" s="41">
        <f>I14</f>
        <v>2654</v>
      </c>
      <c r="J13" s="41">
        <f t="shared" si="1"/>
        <v>0</v>
      </c>
      <c r="K13" s="41">
        <f t="shared" si="1"/>
        <v>2654</v>
      </c>
      <c r="L13" s="41">
        <f>L14</f>
        <v>2760</v>
      </c>
      <c r="M13" s="41">
        <f t="shared" si="1"/>
        <v>0</v>
      </c>
      <c r="N13" s="41">
        <f t="shared" si="1"/>
        <v>2760</v>
      </c>
    </row>
    <row r="14" spans="1:14" ht="204.75">
      <c r="A14" s="60" t="s">
        <v>41</v>
      </c>
      <c r="B14" s="48" t="s">
        <v>192</v>
      </c>
      <c r="C14" s="48" t="s">
        <v>199</v>
      </c>
      <c r="D14" s="42" t="s">
        <v>627</v>
      </c>
      <c r="E14" s="42" t="s">
        <v>167</v>
      </c>
      <c r="F14" s="41">
        <f>SUM(G14:H14)</f>
        <v>2525</v>
      </c>
      <c r="G14" s="41"/>
      <c r="H14" s="41">
        <v>2525</v>
      </c>
      <c r="I14" s="41">
        <f>SUM(J14:K14)</f>
        <v>2654</v>
      </c>
      <c r="J14" s="41">
        <v>0</v>
      </c>
      <c r="K14" s="41">
        <v>2654</v>
      </c>
      <c r="L14" s="41">
        <f>SUM(M14:N14)</f>
        <v>2760</v>
      </c>
      <c r="M14" s="41">
        <v>0</v>
      </c>
      <c r="N14" s="41">
        <v>2760</v>
      </c>
    </row>
    <row r="15" spans="1:14" ht="99" customHeight="1">
      <c r="A15" s="197" t="s">
        <v>624</v>
      </c>
      <c r="B15" s="83" t="s">
        <v>192</v>
      </c>
      <c r="C15" s="83" t="s">
        <v>546</v>
      </c>
      <c r="D15" s="42"/>
      <c r="E15" s="57"/>
      <c r="F15" s="58">
        <f aca="true" t="shared" si="2" ref="F15:N16">F16</f>
        <v>1472.4</v>
      </c>
      <c r="G15" s="58">
        <f t="shared" si="2"/>
        <v>0</v>
      </c>
      <c r="H15" s="58">
        <f t="shared" si="2"/>
        <v>1472.4</v>
      </c>
      <c r="I15" s="58">
        <f t="shared" si="2"/>
        <v>1522.6</v>
      </c>
      <c r="J15" s="58">
        <f t="shared" si="2"/>
        <v>0</v>
      </c>
      <c r="K15" s="58">
        <f t="shared" si="2"/>
        <v>1522.6</v>
      </c>
      <c r="L15" s="58">
        <f t="shared" si="2"/>
        <v>1580.5</v>
      </c>
      <c r="M15" s="58">
        <f t="shared" si="2"/>
        <v>0</v>
      </c>
      <c r="N15" s="58">
        <f t="shared" si="2"/>
        <v>1580.5</v>
      </c>
    </row>
    <row r="16" spans="1:14" ht="47.25">
      <c r="A16" s="93" t="s">
        <v>372</v>
      </c>
      <c r="B16" s="48" t="s">
        <v>192</v>
      </c>
      <c r="C16" s="48" t="s">
        <v>546</v>
      </c>
      <c r="D16" s="40" t="s">
        <v>38</v>
      </c>
      <c r="E16" s="57"/>
      <c r="F16" s="41">
        <f t="shared" si="2"/>
        <v>1472.4</v>
      </c>
      <c r="G16" s="41">
        <f t="shared" si="2"/>
        <v>0</v>
      </c>
      <c r="H16" s="41">
        <f t="shared" si="2"/>
        <v>1472.4</v>
      </c>
      <c r="I16" s="41">
        <f t="shared" si="2"/>
        <v>1522.6</v>
      </c>
      <c r="J16" s="41">
        <f t="shared" si="2"/>
        <v>0</v>
      </c>
      <c r="K16" s="41">
        <f t="shared" si="2"/>
        <v>1522.6</v>
      </c>
      <c r="L16" s="41">
        <f t="shared" si="2"/>
        <v>1580.5</v>
      </c>
      <c r="M16" s="41">
        <f t="shared" si="2"/>
        <v>0</v>
      </c>
      <c r="N16" s="41">
        <f t="shared" si="2"/>
        <v>1580.5</v>
      </c>
    </row>
    <row r="17" spans="1:14" ht="31.5">
      <c r="A17" s="93" t="s">
        <v>40</v>
      </c>
      <c r="B17" s="48" t="s">
        <v>192</v>
      </c>
      <c r="C17" s="48" t="s">
        <v>546</v>
      </c>
      <c r="D17" s="40" t="s">
        <v>39</v>
      </c>
      <c r="E17" s="57"/>
      <c r="F17" s="41">
        <f aca="true" t="shared" si="3" ref="F17:N17">SUM(F18:F20)</f>
        <v>1472.4</v>
      </c>
      <c r="G17" s="41">
        <f t="shared" si="3"/>
        <v>0</v>
      </c>
      <c r="H17" s="41">
        <f t="shared" si="3"/>
        <v>1472.4</v>
      </c>
      <c r="I17" s="41">
        <f t="shared" si="3"/>
        <v>1522.6</v>
      </c>
      <c r="J17" s="41">
        <f t="shared" si="3"/>
        <v>0</v>
      </c>
      <c r="K17" s="41">
        <f t="shared" si="3"/>
        <v>1522.6</v>
      </c>
      <c r="L17" s="41">
        <f t="shared" si="3"/>
        <v>1580.5</v>
      </c>
      <c r="M17" s="41">
        <f t="shared" si="3"/>
        <v>0</v>
      </c>
      <c r="N17" s="41">
        <f t="shared" si="3"/>
        <v>1580.5</v>
      </c>
    </row>
    <row r="18" spans="1:14" ht="173.25">
      <c r="A18" s="46" t="s">
        <v>323</v>
      </c>
      <c r="B18" s="48" t="s">
        <v>192</v>
      </c>
      <c r="C18" s="48" t="s">
        <v>546</v>
      </c>
      <c r="D18" s="42" t="s">
        <v>630</v>
      </c>
      <c r="E18" s="42">
        <v>100</v>
      </c>
      <c r="F18" s="41">
        <f>SUM(G18:H18)</f>
        <v>1353</v>
      </c>
      <c r="G18" s="49"/>
      <c r="H18" s="49">
        <v>1353</v>
      </c>
      <c r="I18" s="41">
        <f>SUM(J18:K18)</f>
        <v>1430</v>
      </c>
      <c r="J18" s="49"/>
      <c r="K18" s="49">
        <v>1430</v>
      </c>
      <c r="L18" s="41">
        <f>SUM(M18:N18)</f>
        <v>1487</v>
      </c>
      <c r="M18" s="49"/>
      <c r="N18" s="49">
        <v>1487</v>
      </c>
    </row>
    <row r="19" spans="1:14" ht="94.5">
      <c r="A19" s="39" t="s">
        <v>180</v>
      </c>
      <c r="B19" s="48" t="s">
        <v>192</v>
      </c>
      <c r="C19" s="48" t="s">
        <v>546</v>
      </c>
      <c r="D19" s="42" t="s">
        <v>630</v>
      </c>
      <c r="E19" s="42">
        <v>200</v>
      </c>
      <c r="F19" s="41">
        <f>SUM(G19:H19)</f>
        <v>117.4</v>
      </c>
      <c r="G19" s="49"/>
      <c r="H19" s="49">
        <v>117.4</v>
      </c>
      <c r="I19" s="41">
        <f>SUM(J19:K19)</f>
        <v>90.6</v>
      </c>
      <c r="J19" s="49"/>
      <c r="K19" s="49">
        <v>90.6</v>
      </c>
      <c r="L19" s="41">
        <f>SUM(M19:N19)</f>
        <v>93.5</v>
      </c>
      <c r="M19" s="49"/>
      <c r="N19" s="49">
        <v>93.5</v>
      </c>
    </row>
    <row r="20" spans="1:14" ht="63">
      <c r="A20" s="39" t="s">
        <v>58</v>
      </c>
      <c r="B20" s="48" t="s">
        <v>192</v>
      </c>
      <c r="C20" s="48" t="s">
        <v>546</v>
      </c>
      <c r="D20" s="42" t="s">
        <v>630</v>
      </c>
      <c r="E20" s="42" t="s">
        <v>807</v>
      </c>
      <c r="F20" s="41">
        <f>SUM(G20:H20)</f>
        <v>2</v>
      </c>
      <c r="G20" s="49"/>
      <c r="H20" s="49">
        <v>2</v>
      </c>
      <c r="I20" s="41">
        <f>SUM(J20:K20)</f>
        <v>2</v>
      </c>
      <c r="J20" s="49"/>
      <c r="K20" s="49">
        <v>2</v>
      </c>
      <c r="L20" s="41">
        <f>SUM(M20:N20)</f>
        <v>0</v>
      </c>
      <c r="M20" s="49"/>
      <c r="N20" s="49"/>
    </row>
    <row r="21" spans="1:14" ht="94.5">
      <c r="A21" s="36" t="s">
        <v>168</v>
      </c>
      <c r="B21" s="83" t="s">
        <v>192</v>
      </c>
      <c r="C21" s="83" t="s">
        <v>193</v>
      </c>
      <c r="D21" s="42"/>
      <c r="E21" s="42"/>
      <c r="F21" s="58">
        <f>SUM(F22,F29)</f>
        <v>53407.2</v>
      </c>
      <c r="G21" s="58">
        <f aca="true" t="shared" si="4" ref="G21:N21">SUM(G22,G29)</f>
        <v>0</v>
      </c>
      <c r="H21" s="58">
        <f t="shared" si="4"/>
        <v>53407.2</v>
      </c>
      <c r="I21" s="58">
        <f t="shared" si="4"/>
        <v>53659.5</v>
      </c>
      <c r="J21" s="58">
        <f t="shared" si="4"/>
        <v>0</v>
      </c>
      <c r="K21" s="58">
        <f t="shared" si="4"/>
        <v>53659.5</v>
      </c>
      <c r="L21" s="58">
        <f t="shared" si="4"/>
        <v>54811.1</v>
      </c>
      <c r="M21" s="58">
        <f t="shared" si="4"/>
        <v>0</v>
      </c>
      <c r="N21" s="58">
        <f t="shared" si="4"/>
        <v>54811.1</v>
      </c>
    </row>
    <row r="22" spans="1:14" ht="63">
      <c r="A22" s="44" t="s">
        <v>728</v>
      </c>
      <c r="B22" s="48" t="s">
        <v>192</v>
      </c>
      <c r="C22" s="48" t="s">
        <v>193</v>
      </c>
      <c r="D22" s="61" t="s">
        <v>729</v>
      </c>
      <c r="E22" s="42"/>
      <c r="F22" s="41">
        <f>SUM(F23,F26)</f>
        <v>60</v>
      </c>
      <c r="G22" s="41">
        <f aca="true" t="shared" si="5" ref="G22:N22">SUM(G23,G26)</f>
        <v>0</v>
      </c>
      <c r="H22" s="41">
        <f t="shared" si="5"/>
        <v>60</v>
      </c>
      <c r="I22" s="41">
        <f t="shared" si="5"/>
        <v>0</v>
      </c>
      <c r="J22" s="41">
        <f t="shared" si="5"/>
        <v>0</v>
      </c>
      <c r="K22" s="41">
        <f t="shared" si="5"/>
        <v>0</v>
      </c>
      <c r="L22" s="41">
        <f t="shared" si="5"/>
        <v>0</v>
      </c>
      <c r="M22" s="41">
        <f t="shared" si="5"/>
        <v>0</v>
      </c>
      <c r="N22" s="41">
        <f t="shared" si="5"/>
        <v>0</v>
      </c>
    </row>
    <row r="23" spans="1:14" ht="110.25">
      <c r="A23" s="44" t="s">
        <v>203</v>
      </c>
      <c r="B23" s="48" t="s">
        <v>192</v>
      </c>
      <c r="C23" s="48" t="s">
        <v>193</v>
      </c>
      <c r="D23" s="61" t="s">
        <v>204</v>
      </c>
      <c r="E23" s="42"/>
      <c r="F23" s="41">
        <f>F24</f>
        <v>50</v>
      </c>
      <c r="G23" s="41">
        <f aca="true" t="shared" si="6" ref="G23:N27">G24</f>
        <v>0</v>
      </c>
      <c r="H23" s="41">
        <f t="shared" si="6"/>
        <v>50</v>
      </c>
      <c r="I23" s="41">
        <f t="shared" si="6"/>
        <v>0</v>
      </c>
      <c r="J23" s="41">
        <f t="shared" si="6"/>
        <v>0</v>
      </c>
      <c r="K23" s="41">
        <f t="shared" si="6"/>
        <v>0</v>
      </c>
      <c r="L23" s="41">
        <f t="shared" si="6"/>
        <v>0</v>
      </c>
      <c r="M23" s="41">
        <f t="shared" si="6"/>
        <v>0</v>
      </c>
      <c r="N23" s="41">
        <f t="shared" si="6"/>
        <v>0</v>
      </c>
    </row>
    <row r="24" spans="1:14" ht="47.25">
      <c r="A24" s="44" t="s">
        <v>205</v>
      </c>
      <c r="B24" s="48" t="s">
        <v>192</v>
      </c>
      <c r="C24" s="48" t="s">
        <v>193</v>
      </c>
      <c r="D24" s="61" t="s">
        <v>206</v>
      </c>
      <c r="E24" s="42"/>
      <c r="F24" s="41">
        <f>F25</f>
        <v>50</v>
      </c>
      <c r="G24" s="41">
        <f t="shared" si="6"/>
        <v>0</v>
      </c>
      <c r="H24" s="41">
        <f t="shared" si="6"/>
        <v>50</v>
      </c>
      <c r="I24" s="41">
        <f t="shared" si="6"/>
        <v>0</v>
      </c>
      <c r="J24" s="41">
        <f t="shared" si="6"/>
        <v>0</v>
      </c>
      <c r="K24" s="41">
        <f t="shared" si="6"/>
        <v>0</v>
      </c>
      <c r="L24" s="41">
        <f t="shared" si="6"/>
        <v>0</v>
      </c>
      <c r="M24" s="41">
        <f t="shared" si="6"/>
        <v>0</v>
      </c>
      <c r="N24" s="41">
        <f t="shared" si="6"/>
        <v>0</v>
      </c>
    </row>
    <row r="25" spans="1:14" ht="94.5">
      <c r="A25" s="44" t="s">
        <v>207</v>
      </c>
      <c r="B25" s="48" t="s">
        <v>192</v>
      </c>
      <c r="C25" s="48" t="s">
        <v>193</v>
      </c>
      <c r="D25" s="47" t="s">
        <v>208</v>
      </c>
      <c r="E25" s="42" t="s">
        <v>169</v>
      </c>
      <c r="F25" s="41">
        <f>SUM(G25:H25)</f>
        <v>50</v>
      </c>
      <c r="G25" s="41"/>
      <c r="H25" s="41">
        <v>50</v>
      </c>
      <c r="I25" s="41"/>
      <c r="J25" s="41"/>
      <c r="K25" s="41"/>
      <c r="L25" s="41"/>
      <c r="M25" s="41"/>
      <c r="N25" s="41"/>
    </row>
    <row r="26" spans="1:14" ht="94.5">
      <c r="A26" s="44" t="s">
        <v>209</v>
      </c>
      <c r="B26" s="48" t="s">
        <v>192</v>
      </c>
      <c r="C26" s="48" t="s">
        <v>193</v>
      </c>
      <c r="D26" s="61" t="s">
        <v>210</v>
      </c>
      <c r="E26" s="42"/>
      <c r="F26" s="41">
        <f>F27</f>
        <v>10</v>
      </c>
      <c r="G26" s="41">
        <f aca="true" t="shared" si="7" ref="G26:N26">G27</f>
        <v>0</v>
      </c>
      <c r="H26" s="41">
        <f t="shared" si="7"/>
        <v>10</v>
      </c>
      <c r="I26" s="41">
        <f t="shared" si="7"/>
        <v>0</v>
      </c>
      <c r="J26" s="41">
        <f t="shared" si="7"/>
        <v>0</v>
      </c>
      <c r="K26" s="41">
        <f t="shared" si="7"/>
        <v>0</v>
      </c>
      <c r="L26" s="41">
        <f t="shared" si="7"/>
        <v>0</v>
      </c>
      <c r="M26" s="41">
        <f t="shared" si="7"/>
        <v>0</v>
      </c>
      <c r="N26" s="41">
        <f t="shared" si="7"/>
        <v>0</v>
      </c>
    </row>
    <row r="27" spans="1:14" ht="63">
      <c r="A27" s="46" t="s">
        <v>211</v>
      </c>
      <c r="B27" s="48" t="s">
        <v>192</v>
      </c>
      <c r="C27" s="48" t="s">
        <v>193</v>
      </c>
      <c r="D27" s="61" t="s">
        <v>212</v>
      </c>
      <c r="E27" s="42"/>
      <c r="F27" s="41">
        <f>F28</f>
        <v>10</v>
      </c>
      <c r="G27" s="41">
        <f t="shared" si="6"/>
        <v>0</v>
      </c>
      <c r="H27" s="41">
        <f t="shared" si="6"/>
        <v>10</v>
      </c>
      <c r="I27" s="41">
        <f t="shared" si="6"/>
        <v>0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  <c r="N27" s="41">
        <f t="shared" si="6"/>
        <v>0</v>
      </c>
    </row>
    <row r="28" spans="1:14" ht="110.25">
      <c r="A28" s="46" t="s">
        <v>213</v>
      </c>
      <c r="B28" s="48" t="s">
        <v>192</v>
      </c>
      <c r="C28" s="48" t="s">
        <v>193</v>
      </c>
      <c r="D28" s="47" t="s">
        <v>214</v>
      </c>
      <c r="E28" s="42" t="s">
        <v>169</v>
      </c>
      <c r="F28" s="41">
        <f>SUM(G28:H28)</f>
        <v>10</v>
      </c>
      <c r="G28" s="41"/>
      <c r="H28" s="41">
        <v>10</v>
      </c>
      <c r="I28" s="41"/>
      <c r="J28" s="41"/>
      <c r="K28" s="41"/>
      <c r="L28" s="41"/>
      <c r="M28" s="41"/>
      <c r="N28" s="41"/>
    </row>
    <row r="29" spans="1:14" ht="47.25">
      <c r="A29" s="93" t="s">
        <v>372</v>
      </c>
      <c r="B29" s="48" t="s">
        <v>192</v>
      </c>
      <c r="C29" s="48" t="s">
        <v>193</v>
      </c>
      <c r="D29" s="40" t="s">
        <v>38</v>
      </c>
      <c r="E29" s="42"/>
      <c r="F29" s="41">
        <f aca="true" t="shared" si="8" ref="F29:N29">F30</f>
        <v>53347.2</v>
      </c>
      <c r="G29" s="41">
        <f t="shared" si="8"/>
        <v>0</v>
      </c>
      <c r="H29" s="41">
        <f>H30</f>
        <v>53347.2</v>
      </c>
      <c r="I29" s="41">
        <f t="shared" si="8"/>
        <v>53659.5</v>
      </c>
      <c r="J29" s="41">
        <f t="shared" si="8"/>
        <v>0</v>
      </c>
      <c r="K29" s="41">
        <f t="shared" si="8"/>
        <v>53659.5</v>
      </c>
      <c r="L29" s="41">
        <f t="shared" si="8"/>
        <v>54811.1</v>
      </c>
      <c r="M29" s="41">
        <f t="shared" si="8"/>
        <v>0</v>
      </c>
      <c r="N29" s="41">
        <f t="shared" si="8"/>
        <v>54811.1</v>
      </c>
    </row>
    <row r="30" spans="1:14" ht="31.5">
      <c r="A30" s="93" t="s">
        <v>40</v>
      </c>
      <c r="B30" s="48" t="s">
        <v>192</v>
      </c>
      <c r="C30" s="48" t="s">
        <v>193</v>
      </c>
      <c r="D30" s="40" t="s">
        <v>39</v>
      </c>
      <c r="E30" s="42"/>
      <c r="F30" s="41">
        <f aca="true" t="shared" si="9" ref="F30:N30">SUM(F31:F33)</f>
        <v>53347.2</v>
      </c>
      <c r="G30" s="41">
        <f t="shared" si="9"/>
        <v>0</v>
      </c>
      <c r="H30" s="41">
        <f t="shared" si="9"/>
        <v>53347.2</v>
      </c>
      <c r="I30" s="41">
        <f t="shared" si="9"/>
        <v>53659.5</v>
      </c>
      <c r="J30" s="41">
        <f t="shared" si="9"/>
        <v>0</v>
      </c>
      <c r="K30" s="41">
        <f t="shared" si="9"/>
        <v>53659.5</v>
      </c>
      <c r="L30" s="41">
        <f t="shared" si="9"/>
        <v>54811.1</v>
      </c>
      <c r="M30" s="41">
        <f t="shared" si="9"/>
        <v>0</v>
      </c>
      <c r="N30" s="41">
        <f t="shared" si="9"/>
        <v>54811.1</v>
      </c>
    </row>
    <row r="31" spans="1:14" ht="252">
      <c r="A31" s="46" t="s">
        <v>765</v>
      </c>
      <c r="B31" s="48" t="s">
        <v>192</v>
      </c>
      <c r="C31" s="48" t="s">
        <v>193</v>
      </c>
      <c r="D31" s="42" t="s">
        <v>630</v>
      </c>
      <c r="E31" s="42">
        <v>100</v>
      </c>
      <c r="F31" s="41">
        <f>SUM(G31:H31)</f>
        <v>46912</v>
      </c>
      <c r="G31" s="49"/>
      <c r="H31" s="49">
        <f>40147+6765</f>
        <v>46912</v>
      </c>
      <c r="I31" s="41">
        <f>SUM(J31:K31)</f>
        <v>49044.8</v>
      </c>
      <c r="J31" s="49"/>
      <c r="K31" s="49">
        <f>41893.8+7151</f>
        <v>49044.8</v>
      </c>
      <c r="L31" s="41">
        <f>SUM(M31:N31)</f>
        <v>50133.7</v>
      </c>
      <c r="M31" s="49"/>
      <c r="N31" s="49">
        <f>42696.7+7437</f>
        <v>50133.7</v>
      </c>
    </row>
    <row r="32" spans="1:14" ht="157.5">
      <c r="A32" s="39" t="s">
        <v>366</v>
      </c>
      <c r="B32" s="48" t="s">
        <v>192</v>
      </c>
      <c r="C32" s="48" t="s">
        <v>193</v>
      </c>
      <c r="D32" s="42" t="s">
        <v>630</v>
      </c>
      <c r="E32" s="42">
        <v>200</v>
      </c>
      <c r="F32" s="41">
        <f>SUM(G32:H32)</f>
        <v>6209</v>
      </c>
      <c r="G32" s="49"/>
      <c r="H32" s="49">
        <v>6209</v>
      </c>
      <c r="I32" s="41">
        <f>SUM(J32:K32)</f>
        <v>4388.5</v>
      </c>
      <c r="J32" s="49"/>
      <c r="K32" s="49">
        <f>4120.9+267.6</f>
        <v>4388.5</v>
      </c>
      <c r="L32" s="41">
        <f>SUM(M32:N32)</f>
        <v>4677.4</v>
      </c>
      <c r="M32" s="49"/>
      <c r="N32" s="49">
        <f>4224+453.4</f>
        <v>4677.4</v>
      </c>
    </row>
    <row r="33" spans="1:14" ht="141.75">
      <c r="A33" s="39" t="s">
        <v>367</v>
      </c>
      <c r="B33" s="48" t="s">
        <v>192</v>
      </c>
      <c r="C33" s="48" t="s">
        <v>193</v>
      </c>
      <c r="D33" s="42" t="s">
        <v>630</v>
      </c>
      <c r="E33" s="42">
        <v>800</v>
      </c>
      <c r="F33" s="41">
        <f>SUM(G33:H33)</f>
        <v>226.2</v>
      </c>
      <c r="G33" s="49"/>
      <c r="H33" s="49">
        <v>226.2</v>
      </c>
      <c r="I33" s="41">
        <f>SUM(J33:K33)</f>
        <v>226.2</v>
      </c>
      <c r="J33" s="49"/>
      <c r="K33" s="49">
        <v>226.2</v>
      </c>
      <c r="L33" s="41">
        <f>SUM(M33:N33)</f>
        <v>0</v>
      </c>
      <c r="M33" s="49"/>
      <c r="N33" s="49"/>
    </row>
    <row r="34" spans="1:14" s="59" customFormat="1" ht="15.75">
      <c r="A34" s="197" t="s">
        <v>317</v>
      </c>
      <c r="B34" s="83" t="s">
        <v>192</v>
      </c>
      <c r="C34" s="83" t="s">
        <v>198</v>
      </c>
      <c r="D34" s="57"/>
      <c r="E34" s="57"/>
      <c r="F34" s="58">
        <f>F35</f>
        <v>0.5</v>
      </c>
      <c r="G34" s="58">
        <f aca="true" t="shared" si="10" ref="G34:N36">G35</f>
        <v>0.5</v>
      </c>
      <c r="H34" s="58">
        <f t="shared" si="10"/>
        <v>0</v>
      </c>
      <c r="I34" s="58">
        <f>I35</f>
        <v>0.5</v>
      </c>
      <c r="J34" s="58">
        <f t="shared" si="10"/>
        <v>0.5</v>
      </c>
      <c r="K34" s="58">
        <f t="shared" si="10"/>
        <v>0</v>
      </c>
      <c r="L34" s="58">
        <f>L35</f>
        <v>6.6</v>
      </c>
      <c r="M34" s="58">
        <f t="shared" si="10"/>
        <v>6.6</v>
      </c>
      <c r="N34" s="58">
        <f t="shared" si="10"/>
        <v>0</v>
      </c>
    </row>
    <row r="35" spans="1:14" ht="47.25">
      <c r="A35" s="93" t="s">
        <v>372</v>
      </c>
      <c r="B35" s="48" t="s">
        <v>192</v>
      </c>
      <c r="C35" s="48" t="s">
        <v>198</v>
      </c>
      <c r="D35" s="40" t="s">
        <v>319</v>
      </c>
      <c r="E35" s="42"/>
      <c r="F35" s="41">
        <f>F36</f>
        <v>0.5</v>
      </c>
      <c r="G35" s="41">
        <f t="shared" si="10"/>
        <v>0.5</v>
      </c>
      <c r="H35" s="41">
        <f t="shared" si="10"/>
        <v>0</v>
      </c>
      <c r="I35" s="41">
        <f>I36</f>
        <v>0.5</v>
      </c>
      <c r="J35" s="41">
        <f t="shared" si="10"/>
        <v>0.5</v>
      </c>
      <c r="K35" s="41">
        <f t="shared" si="10"/>
        <v>0</v>
      </c>
      <c r="L35" s="41">
        <f>L36</f>
        <v>6.6</v>
      </c>
      <c r="M35" s="41">
        <f t="shared" si="10"/>
        <v>6.6</v>
      </c>
      <c r="N35" s="41">
        <f t="shared" si="10"/>
        <v>0</v>
      </c>
    </row>
    <row r="36" spans="1:14" ht="31.5">
      <c r="A36" s="93" t="s">
        <v>40</v>
      </c>
      <c r="B36" s="48" t="s">
        <v>192</v>
      </c>
      <c r="C36" s="48" t="s">
        <v>198</v>
      </c>
      <c r="D36" s="40" t="s">
        <v>320</v>
      </c>
      <c r="E36" s="42"/>
      <c r="F36" s="41">
        <f>F37</f>
        <v>0.5</v>
      </c>
      <c r="G36" s="41">
        <f t="shared" si="10"/>
        <v>0.5</v>
      </c>
      <c r="H36" s="41">
        <f t="shared" si="10"/>
        <v>0</v>
      </c>
      <c r="I36" s="41">
        <f>I37</f>
        <v>0.5</v>
      </c>
      <c r="J36" s="41">
        <f t="shared" si="10"/>
        <v>0.5</v>
      </c>
      <c r="K36" s="41">
        <f t="shared" si="10"/>
        <v>0</v>
      </c>
      <c r="L36" s="41">
        <f>L37</f>
        <v>6.6</v>
      </c>
      <c r="M36" s="41">
        <f t="shared" si="10"/>
        <v>6.6</v>
      </c>
      <c r="N36" s="41">
        <f t="shared" si="10"/>
        <v>0</v>
      </c>
    </row>
    <row r="37" spans="1:14" ht="157.5">
      <c r="A37" s="44" t="s">
        <v>563</v>
      </c>
      <c r="B37" s="48" t="s">
        <v>192</v>
      </c>
      <c r="C37" s="48" t="s">
        <v>198</v>
      </c>
      <c r="D37" s="42" t="s">
        <v>318</v>
      </c>
      <c r="E37" s="42" t="s">
        <v>169</v>
      </c>
      <c r="F37" s="41">
        <f>SUM(G37:H37)</f>
        <v>0.5</v>
      </c>
      <c r="G37" s="49">
        <v>0.5</v>
      </c>
      <c r="H37" s="49"/>
      <c r="I37" s="41">
        <f>SUM(J37:K37)</f>
        <v>0.5</v>
      </c>
      <c r="J37" s="49">
        <v>0.5</v>
      </c>
      <c r="K37" s="49"/>
      <c r="L37" s="41">
        <f>SUM(M37:N37)</f>
        <v>6.6</v>
      </c>
      <c r="M37" s="49">
        <v>6.6</v>
      </c>
      <c r="N37" s="49"/>
    </row>
    <row r="38" spans="1:14" ht="94.5">
      <c r="A38" s="36" t="s">
        <v>661</v>
      </c>
      <c r="B38" s="83" t="s">
        <v>192</v>
      </c>
      <c r="C38" s="83" t="s">
        <v>549</v>
      </c>
      <c r="D38" s="42"/>
      <c r="E38" s="42"/>
      <c r="F38" s="58">
        <f aca="true" t="shared" si="11" ref="F38:N39">F39</f>
        <v>16274.9</v>
      </c>
      <c r="G38" s="58">
        <f t="shared" si="11"/>
        <v>0</v>
      </c>
      <c r="H38" s="58">
        <f t="shared" si="11"/>
        <v>16274.9</v>
      </c>
      <c r="I38" s="58">
        <f t="shared" si="11"/>
        <v>16732.7</v>
      </c>
      <c r="J38" s="58">
        <f t="shared" si="11"/>
        <v>0</v>
      </c>
      <c r="K38" s="58">
        <f t="shared" si="11"/>
        <v>16732.7</v>
      </c>
      <c r="L38" s="58">
        <f t="shared" si="11"/>
        <v>17405</v>
      </c>
      <c r="M38" s="58">
        <f t="shared" si="11"/>
        <v>0</v>
      </c>
      <c r="N38" s="58">
        <f t="shared" si="11"/>
        <v>17405</v>
      </c>
    </row>
    <row r="39" spans="1:14" ht="47.25">
      <c r="A39" s="93" t="s">
        <v>372</v>
      </c>
      <c r="B39" s="48" t="s">
        <v>192</v>
      </c>
      <c r="C39" s="48" t="s">
        <v>549</v>
      </c>
      <c r="D39" s="40" t="s">
        <v>38</v>
      </c>
      <c r="E39" s="42"/>
      <c r="F39" s="41">
        <f t="shared" si="11"/>
        <v>16274.9</v>
      </c>
      <c r="G39" s="41">
        <f t="shared" si="11"/>
        <v>0</v>
      </c>
      <c r="H39" s="41">
        <f t="shared" si="11"/>
        <v>16274.9</v>
      </c>
      <c r="I39" s="41">
        <f t="shared" si="11"/>
        <v>16732.7</v>
      </c>
      <c r="J39" s="41">
        <f t="shared" si="11"/>
        <v>0</v>
      </c>
      <c r="K39" s="41">
        <f t="shared" si="11"/>
        <v>16732.7</v>
      </c>
      <c r="L39" s="41">
        <f t="shared" si="11"/>
        <v>17405</v>
      </c>
      <c r="M39" s="41">
        <f t="shared" si="11"/>
        <v>0</v>
      </c>
      <c r="N39" s="41">
        <f t="shared" si="11"/>
        <v>17405</v>
      </c>
    </row>
    <row r="40" spans="1:14" ht="31.5">
      <c r="A40" s="39" t="s">
        <v>40</v>
      </c>
      <c r="B40" s="48" t="s">
        <v>192</v>
      </c>
      <c r="C40" s="48" t="s">
        <v>549</v>
      </c>
      <c r="D40" s="40" t="s">
        <v>39</v>
      </c>
      <c r="E40" s="42"/>
      <c r="F40" s="41">
        <f aca="true" t="shared" si="12" ref="F40:N40">SUM(F41:F43)</f>
        <v>16274.9</v>
      </c>
      <c r="G40" s="41">
        <f t="shared" si="12"/>
        <v>0</v>
      </c>
      <c r="H40" s="41">
        <f t="shared" si="12"/>
        <v>16274.9</v>
      </c>
      <c r="I40" s="41">
        <f t="shared" si="12"/>
        <v>16732.7</v>
      </c>
      <c r="J40" s="41">
        <f t="shared" si="12"/>
        <v>0</v>
      </c>
      <c r="K40" s="41">
        <f t="shared" si="12"/>
        <v>16732.7</v>
      </c>
      <c r="L40" s="41">
        <f t="shared" si="12"/>
        <v>17405</v>
      </c>
      <c r="M40" s="41">
        <f t="shared" si="12"/>
        <v>0</v>
      </c>
      <c r="N40" s="41">
        <f t="shared" si="12"/>
        <v>17405</v>
      </c>
    </row>
    <row r="41" spans="1:14" ht="173.25">
      <c r="A41" s="39" t="s">
        <v>541</v>
      </c>
      <c r="B41" s="48" t="s">
        <v>192</v>
      </c>
      <c r="C41" s="48" t="s">
        <v>549</v>
      </c>
      <c r="D41" s="42" t="s">
        <v>630</v>
      </c>
      <c r="E41" s="42">
        <v>100</v>
      </c>
      <c r="F41" s="41">
        <f>SUM(G41:H41)</f>
        <v>15229</v>
      </c>
      <c r="G41" s="49"/>
      <c r="H41" s="49">
        <f>13172+2057</f>
        <v>15229</v>
      </c>
      <c r="I41" s="41">
        <f>SUM(J41:K41)</f>
        <v>16099</v>
      </c>
      <c r="J41" s="49"/>
      <c r="K41" s="49">
        <f>13924+2175</f>
        <v>16099</v>
      </c>
      <c r="L41" s="41">
        <f>SUM(M41:N41)</f>
        <v>16743</v>
      </c>
      <c r="M41" s="49"/>
      <c r="N41" s="49">
        <f>14481+2262</f>
        <v>16743</v>
      </c>
    </row>
    <row r="42" spans="1:14" ht="94.5">
      <c r="A42" s="39" t="s">
        <v>156</v>
      </c>
      <c r="B42" s="48" t="s">
        <v>192</v>
      </c>
      <c r="C42" s="48" t="s">
        <v>549</v>
      </c>
      <c r="D42" s="42" t="s">
        <v>630</v>
      </c>
      <c r="E42" s="42">
        <v>200</v>
      </c>
      <c r="F42" s="41">
        <f>SUM(G42:H42)</f>
        <v>1030.9</v>
      </c>
      <c r="G42" s="49"/>
      <c r="H42" s="49">
        <f>964.9+66</f>
        <v>1030.9</v>
      </c>
      <c r="I42" s="41">
        <f>SUM(J42:K42)</f>
        <v>618.7</v>
      </c>
      <c r="J42" s="49"/>
      <c r="K42" s="49">
        <f>609+9.7</f>
        <v>618.7</v>
      </c>
      <c r="L42" s="41">
        <f>SUM(M42:N42)</f>
        <v>662</v>
      </c>
      <c r="M42" s="49"/>
      <c r="N42" s="49">
        <f>650+12</f>
        <v>662</v>
      </c>
    </row>
    <row r="43" spans="1:14" ht="63">
      <c r="A43" s="39" t="s">
        <v>157</v>
      </c>
      <c r="B43" s="48" t="s">
        <v>192</v>
      </c>
      <c r="C43" s="48" t="s">
        <v>549</v>
      </c>
      <c r="D43" s="42" t="s">
        <v>630</v>
      </c>
      <c r="E43" s="42">
        <v>800</v>
      </c>
      <c r="F43" s="41">
        <f>SUM(G43:H43)</f>
        <v>15</v>
      </c>
      <c r="G43" s="49"/>
      <c r="H43" s="49">
        <v>15</v>
      </c>
      <c r="I43" s="41">
        <f>SUM(J43:K43)</f>
        <v>15</v>
      </c>
      <c r="J43" s="49"/>
      <c r="K43" s="49">
        <v>15</v>
      </c>
      <c r="L43" s="41">
        <f>SUM(M43:N43)</f>
        <v>0</v>
      </c>
      <c r="M43" s="49"/>
      <c r="N43" s="49"/>
    </row>
    <row r="44" spans="1:14" s="59" customFormat="1" ht="31.5">
      <c r="A44" s="197" t="s">
        <v>626</v>
      </c>
      <c r="B44" s="83" t="s">
        <v>192</v>
      </c>
      <c r="C44" s="83" t="s">
        <v>395</v>
      </c>
      <c r="D44" s="57"/>
      <c r="E44" s="57"/>
      <c r="F44" s="58">
        <f aca="true" t="shared" si="13" ref="F44:N45">F45</f>
        <v>3150</v>
      </c>
      <c r="G44" s="58">
        <f t="shared" si="13"/>
        <v>0</v>
      </c>
      <c r="H44" s="58">
        <f t="shared" si="13"/>
        <v>3150</v>
      </c>
      <c r="I44" s="58">
        <f t="shared" si="13"/>
        <v>0</v>
      </c>
      <c r="J44" s="58">
        <f t="shared" si="13"/>
        <v>0</v>
      </c>
      <c r="K44" s="58">
        <f t="shared" si="13"/>
        <v>0</v>
      </c>
      <c r="L44" s="58">
        <f t="shared" si="13"/>
        <v>0</v>
      </c>
      <c r="M44" s="58">
        <f t="shared" si="13"/>
        <v>0</v>
      </c>
      <c r="N44" s="58">
        <f t="shared" si="13"/>
        <v>0</v>
      </c>
    </row>
    <row r="45" spans="1:14" s="59" customFormat="1" ht="47.25">
      <c r="A45" s="93" t="s">
        <v>372</v>
      </c>
      <c r="B45" s="48" t="s">
        <v>192</v>
      </c>
      <c r="C45" s="48" t="s">
        <v>395</v>
      </c>
      <c r="D45" s="40" t="s">
        <v>38</v>
      </c>
      <c r="E45" s="57"/>
      <c r="F45" s="41">
        <f t="shared" si="13"/>
        <v>3150</v>
      </c>
      <c r="G45" s="41">
        <f t="shared" si="13"/>
        <v>0</v>
      </c>
      <c r="H45" s="41">
        <f t="shared" si="13"/>
        <v>3150</v>
      </c>
      <c r="I45" s="41">
        <f t="shared" si="13"/>
        <v>0</v>
      </c>
      <c r="J45" s="41">
        <f t="shared" si="13"/>
        <v>0</v>
      </c>
      <c r="K45" s="41">
        <f t="shared" si="13"/>
        <v>0</v>
      </c>
      <c r="L45" s="41">
        <f t="shared" si="13"/>
        <v>0</v>
      </c>
      <c r="M45" s="41">
        <f t="shared" si="13"/>
        <v>0</v>
      </c>
      <c r="N45" s="41">
        <f t="shared" si="13"/>
        <v>0</v>
      </c>
    </row>
    <row r="46" spans="1:14" s="59" customFormat="1" ht="31.5">
      <c r="A46" s="93" t="s">
        <v>40</v>
      </c>
      <c r="B46" s="48" t="s">
        <v>192</v>
      </c>
      <c r="C46" s="48" t="s">
        <v>395</v>
      </c>
      <c r="D46" s="40" t="s">
        <v>39</v>
      </c>
      <c r="E46" s="57"/>
      <c r="F46" s="41">
        <f aca="true" t="shared" si="14" ref="F46:N46">SUM(F47:F47)</f>
        <v>3150</v>
      </c>
      <c r="G46" s="41">
        <f t="shared" si="14"/>
        <v>0</v>
      </c>
      <c r="H46" s="41">
        <f t="shared" si="14"/>
        <v>3150</v>
      </c>
      <c r="I46" s="41">
        <f t="shared" si="14"/>
        <v>0</v>
      </c>
      <c r="J46" s="41">
        <f t="shared" si="14"/>
        <v>0</v>
      </c>
      <c r="K46" s="41">
        <f t="shared" si="14"/>
        <v>0</v>
      </c>
      <c r="L46" s="41">
        <f t="shared" si="14"/>
        <v>0</v>
      </c>
      <c r="M46" s="41">
        <f t="shared" si="14"/>
        <v>0</v>
      </c>
      <c r="N46" s="41">
        <f t="shared" si="14"/>
        <v>0</v>
      </c>
    </row>
    <row r="47" spans="1:14" ht="110.25">
      <c r="A47" s="46" t="s">
        <v>276</v>
      </c>
      <c r="B47" s="48" t="s">
        <v>192</v>
      </c>
      <c r="C47" s="48" t="s">
        <v>395</v>
      </c>
      <c r="D47" s="42" t="s">
        <v>277</v>
      </c>
      <c r="E47" s="42" t="s">
        <v>169</v>
      </c>
      <c r="F47" s="41">
        <f>SUM(G47:H47)</f>
        <v>3150</v>
      </c>
      <c r="G47" s="49"/>
      <c r="H47" s="49">
        <v>3150</v>
      </c>
      <c r="I47" s="41">
        <f>SUM(J47:K47)</f>
        <v>0</v>
      </c>
      <c r="J47" s="49"/>
      <c r="K47" s="49"/>
      <c r="L47" s="41">
        <f>SUM(M47:N47)</f>
        <v>0</v>
      </c>
      <c r="M47" s="49"/>
      <c r="N47" s="49"/>
    </row>
    <row r="48" spans="1:14" ht="15.75">
      <c r="A48" s="197" t="s">
        <v>826</v>
      </c>
      <c r="B48" s="83" t="s">
        <v>192</v>
      </c>
      <c r="C48" s="57">
        <v>11</v>
      </c>
      <c r="D48" s="42"/>
      <c r="E48" s="42"/>
      <c r="F48" s="58">
        <f aca="true" t="shared" si="15" ref="F48:N50">F49</f>
        <v>3000</v>
      </c>
      <c r="G48" s="58">
        <f t="shared" si="15"/>
        <v>0</v>
      </c>
      <c r="H48" s="58">
        <f t="shared" si="15"/>
        <v>3000</v>
      </c>
      <c r="I48" s="58">
        <f t="shared" si="15"/>
        <v>1000</v>
      </c>
      <c r="J48" s="58">
        <f>J49</f>
        <v>0</v>
      </c>
      <c r="K48" s="58">
        <f t="shared" si="15"/>
        <v>1000</v>
      </c>
      <c r="L48" s="58">
        <f t="shared" si="15"/>
        <v>1000</v>
      </c>
      <c r="M48" s="58">
        <f t="shared" si="15"/>
        <v>0</v>
      </c>
      <c r="N48" s="58">
        <f t="shared" si="15"/>
        <v>1000</v>
      </c>
    </row>
    <row r="49" spans="1:14" ht="47.25">
      <c r="A49" s="93" t="s">
        <v>372</v>
      </c>
      <c r="B49" s="48" t="s">
        <v>192</v>
      </c>
      <c r="C49" s="42">
        <v>11</v>
      </c>
      <c r="D49" s="40" t="s">
        <v>38</v>
      </c>
      <c r="E49" s="42"/>
      <c r="F49" s="41">
        <f t="shared" si="15"/>
        <v>3000</v>
      </c>
      <c r="G49" s="41">
        <f t="shared" si="15"/>
        <v>0</v>
      </c>
      <c r="H49" s="41">
        <f t="shared" si="15"/>
        <v>3000</v>
      </c>
      <c r="I49" s="41">
        <f t="shared" si="15"/>
        <v>1000</v>
      </c>
      <c r="J49" s="41">
        <f t="shared" si="15"/>
        <v>0</v>
      </c>
      <c r="K49" s="41">
        <f t="shared" si="15"/>
        <v>1000</v>
      </c>
      <c r="L49" s="41">
        <f t="shared" si="15"/>
        <v>1000</v>
      </c>
      <c r="M49" s="41">
        <f t="shared" si="15"/>
        <v>0</v>
      </c>
      <c r="N49" s="41">
        <f t="shared" si="15"/>
        <v>1000</v>
      </c>
    </row>
    <row r="50" spans="1:14" ht="31.5">
      <c r="A50" s="93" t="s">
        <v>40</v>
      </c>
      <c r="B50" s="48" t="s">
        <v>192</v>
      </c>
      <c r="C50" s="42">
        <v>11</v>
      </c>
      <c r="D50" s="40" t="s">
        <v>39</v>
      </c>
      <c r="E50" s="42"/>
      <c r="F50" s="41">
        <f t="shared" si="15"/>
        <v>3000</v>
      </c>
      <c r="G50" s="41">
        <f t="shared" si="15"/>
        <v>0</v>
      </c>
      <c r="H50" s="41">
        <f t="shared" si="15"/>
        <v>3000</v>
      </c>
      <c r="I50" s="41">
        <f t="shared" si="15"/>
        <v>1000</v>
      </c>
      <c r="J50" s="41">
        <f t="shared" si="15"/>
        <v>0</v>
      </c>
      <c r="K50" s="41">
        <f t="shared" si="15"/>
        <v>1000</v>
      </c>
      <c r="L50" s="41">
        <f t="shared" si="15"/>
        <v>1000</v>
      </c>
      <c r="M50" s="41">
        <f t="shared" si="15"/>
        <v>0</v>
      </c>
      <c r="N50" s="41">
        <f t="shared" si="15"/>
        <v>1000</v>
      </c>
    </row>
    <row r="51" spans="1:14" ht="31.5">
      <c r="A51" s="60" t="s">
        <v>158</v>
      </c>
      <c r="B51" s="48" t="s">
        <v>192</v>
      </c>
      <c r="C51" s="42">
        <v>11</v>
      </c>
      <c r="D51" s="42" t="s">
        <v>638</v>
      </c>
      <c r="E51" s="42" t="s">
        <v>807</v>
      </c>
      <c r="F51" s="41">
        <f>SUM(G51:H51)</f>
        <v>3000</v>
      </c>
      <c r="G51" s="41">
        <v>0</v>
      </c>
      <c r="H51" s="41">
        <v>3000</v>
      </c>
      <c r="I51" s="41">
        <f>SUM(J51:K51)</f>
        <v>1000</v>
      </c>
      <c r="J51" s="41">
        <v>0</v>
      </c>
      <c r="K51" s="41">
        <v>1000</v>
      </c>
      <c r="L51" s="41">
        <f>SUM(M51:N51)</f>
        <v>1000</v>
      </c>
      <c r="M51" s="41">
        <v>0</v>
      </c>
      <c r="N51" s="41">
        <v>1000</v>
      </c>
    </row>
    <row r="52" spans="1:14" s="59" customFormat="1" ht="36" customHeight="1">
      <c r="A52" s="82" t="s">
        <v>215</v>
      </c>
      <c r="B52" s="57" t="s">
        <v>192</v>
      </c>
      <c r="C52" s="57" t="s">
        <v>216</v>
      </c>
      <c r="D52" s="56"/>
      <c r="E52" s="57"/>
      <c r="F52" s="58">
        <f>F53</f>
        <v>736</v>
      </c>
      <c r="G52" s="58">
        <f aca="true" t="shared" si="16" ref="G52:N52">G53</f>
        <v>736</v>
      </c>
      <c r="H52" s="58">
        <f t="shared" si="16"/>
        <v>0</v>
      </c>
      <c r="I52" s="58">
        <f t="shared" si="16"/>
        <v>769</v>
      </c>
      <c r="J52" s="58">
        <f t="shared" si="16"/>
        <v>769</v>
      </c>
      <c r="K52" s="58">
        <f t="shared" si="16"/>
        <v>0</v>
      </c>
      <c r="L52" s="58">
        <f t="shared" si="16"/>
        <v>797</v>
      </c>
      <c r="M52" s="58">
        <f t="shared" si="16"/>
        <v>797</v>
      </c>
      <c r="N52" s="58">
        <f t="shared" si="16"/>
        <v>0</v>
      </c>
    </row>
    <row r="53" spans="1:14" ht="84" customHeight="1">
      <c r="A53" s="60" t="s">
        <v>60</v>
      </c>
      <c r="B53" s="48" t="s">
        <v>192</v>
      </c>
      <c r="C53" s="42" t="s">
        <v>216</v>
      </c>
      <c r="D53" s="61" t="s">
        <v>191</v>
      </c>
      <c r="E53" s="42"/>
      <c r="F53" s="41">
        <f aca="true" t="shared" si="17" ref="F53:N53">SUM(F54)</f>
        <v>736</v>
      </c>
      <c r="G53" s="41">
        <f t="shared" si="17"/>
        <v>736</v>
      </c>
      <c r="H53" s="41">
        <f t="shared" si="17"/>
        <v>0</v>
      </c>
      <c r="I53" s="41">
        <f t="shared" si="17"/>
        <v>769</v>
      </c>
      <c r="J53" s="41">
        <f t="shared" si="17"/>
        <v>769</v>
      </c>
      <c r="K53" s="41">
        <f t="shared" si="17"/>
        <v>0</v>
      </c>
      <c r="L53" s="41">
        <f t="shared" si="17"/>
        <v>797</v>
      </c>
      <c r="M53" s="41">
        <f t="shared" si="17"/>
        <v>797</v>
      </c>
      <c r="N53" s="41">
        <f t="shared" si="17"/>
        <v>0</v>
      </c>
    </row>
    <row r="54" spans="1:14" ht="157.5">
      <c r="A54" s="60" t="s">
        <v>61</v>
      </c>
      <c r="B54" s="48" t="s">
        <v>192</v>
      </c>
      <c r="C54" s="48" t="s">
        <v>216</v>
      </c>
      <c r="D54" s="61" t="s">
        <v>194</v>
      </c>
      <c r="E54" s="42"/>
      <c r="F54" s="41">
        <f aca="true" t="shared" si="18" ref="F54:N54">F55</f>
        <v>736</v>
      </c>
      <c r="G54" s="41">
        <f t="shared" si="18"/>
        <v>736</v>
      </c>
      <c r="H54" s="41">
        <f t="shared" si="18"/>
        <v>0</v>
      </c>
      <c r="I54" s="41">
        <f t="shared" si="18"/>
        <v>769</v>
      </c>
      <c r="J54" s="41">
        <f t="shared" si="18"/>
        <v>769</v>
      </c>
      <c r="K54" s="41">
        <f t="shared" si="18"/>
        <v>0</v>
      </c>
      <c r="L54" s="41">
        <f t="shared" si="18"/>
        <v>797</v>
      </c>
      <c r="M54" s="41">
        <f t="shared" si="18"/>
        <v>797</v>
      </c>
      <c r="N54" s="41">
        <f t="shared" si="18"/>
        <v>0</v>
      </c>
    </row>
    <row r="55" spans="1:14" ht="94.5">
      <c r="A55" s="60" t="s">
        <v>33</v>
      </c>
      <c r="B55" s="48" t="s">
        <v>192</v>
      </c>
      <c r="C55" s="48" t="s">
        <v>216</v>
      </c>
      <c r="D55" s="61" t="s">
        <v>195</v>
      </c>
      <c r="E55" s="42"/>
      <c r="F55" s="41">
        <f>SUM(F56:F57)</f>
        <v>736</v>
      </c>
      <c r="G55" s="41">
        <f aca="true" t="shared" si="19" ref="G55:N55">SUM(G56:G57)</f>
        <v>736</v>
      </c>
      <c r="H55" s="41">
        <f t="shared" si="19"/>
        <v>0</v>
      </c>
      <c r="I55" s="41">
        <f t="shared" si="19"/>
        <v>769</v>
      </c>
      <c r="J55" s="41">
        <f t="shared" si="19"/>
        <v>769</v>
      </c>
      <c r="K55" s="41">
        <f t="shared" si="19"/>
        <v>0</v>
      </c>
      <c r="L55" s="41">
        <f t="shared" si="19"/>
        <v>797</v>
      </c>
      <c r="M55" s="41">
        <f t="shared" si="19"/>
        <v>797</v>
      </c>
      <c r="N55" s="41">
        <f t="shared" si="19"/>
        <v>0</v>
      </c>
    </row>
    <row r="56" spans="1:14" ht="204.75">
      <c r="A56" s="46" t="s">
        <v>567</v>
      </c>
      <c r="B56" s="48" t="s">
        <v>192</v>
      </c>
      <c r="C56" s="48" t="s">
        <v>216</v>
      </c>
      <c r="D56" s="47" t="s">
        <v>628</v>
      </c>
      <c r="E56" s="42" t="s">
        <v>167</v>
      </c>
      <c r="F56" s="41">
        <f>SUM(G56:H56)</f>
        <v>647</v>
      </c>
      <c r="G56" s="49">
        <v>647</v>
      </c>
      <c r="H56" s="49"/>
      <c r="I56" s="41">
        <f>SUM(J56:K56)</f>
        <v>680</v>
      </c>
      <c r="J56" s="49">
        <v>680</v>
      </c>
      <c r="K56" s="49"/>
      <c r="L56" s="41">
        <f>SUM(M56:N56)</f>
        <v>708</v>
      </c>
      <c r="M56" s="49">
        <v>708</v>
      </c>
      <c r="N56" s="49"/>
    </row>
    <row r="57" spans="1:14" ht="126">
      <c r="A57" s="46" t="s">
        <v>217</v>
      </c>
      <c r="B57" s="48" t="s">
        <v>192</v>
      </c>
      <c r="C57" s="48" t="s">
        <v>216</v>
      </c>
      <c r="D57" s="47" t="s">
        <v>628</v>
      </c>
      <c r="E57" s="42" t="s">
        <v>169</v>
      </c>
      <c r="F57" s="41">
        <f>SUM(G57:H57)</f>
        <v>89</v>
      </c>
      <c r="G57" s="49">
        <v>89</v>
      </c>
      <c r="H57" s="49"/>
      <c r="I57" s="41">
        <f>SUM(J57:K57)</f>
        <v>89</v>
      </c>
      <c r="J57" s="49">
        <v>89</v>
      </c>
      <c r="K57" s="49"/>
      <c r="L57" s="41">
        <f>SUM(M57:N57)</f>
        <v>89</v>
      </c>
      <c r="M57" s="49">
        <v>89</v>
      </c>
      <c r="N57" s="49"/>
    </row>
    <row r="58" spans="1:14" s="59" customFormat="1" ht="47.25">
      <c r="A58" s="36" t="s">
        <v>170</v>
      </c>
      <c r="B58" s="92" t="s">
        <v>546</v>
      </c>
      <c r="C58" s="70"/>
      <c r="D58" s="70"/>
      <c r="E58" s="69"/>
      <c r="F58" s="58">
        <f aca="true" t="shared" si="20" ref="F58:N58">SUM(F59,F65,F71)</f>
        <v>5805</v>
      </c>
      <c r="G58" s="58">
        <f t="shared" si="20"/>
        <v>801</v>
      </c>
      <c r="H58" s="58">
        <f t="shared" si="20"/>
        <v>5004</v>
      </c>
      <c r="I58" s="58">
        <f t="shared" si="20"/>
        <v>5277.200000000001</v>
      </c>
      <c r="J58" s="58">
        <f t="shared" si="20"/>
        <v>841</v>
      </c>
      <c r="K58" s="58">
        <f t="shared" si="20"/>
        <v>4436.200000000001</v>
      </c>
      <c r="L58" s="58">
        <f t="shared" si="20"/>
        <v>5472.2</v>
      </c>
      <c r="M58" s="58" t="e">
        <f t="shared" si="20"/>
        <v>#REF!</v>
      </c>
      <c r="N58" s="58" t="e">
        <f t="shared" si="20"/>
        <v>#REF!</v>
      </c>
    </row>
    <row r="59" spans="1:14" s="59" customFormat="1" ht="15.75">
      <c r="A59" s="36" t="s">
        <v>580</v>
      </c>
      <c r="B59" s="70" t="s">
        <v>546</v>
      </c>
      <c r="C59" s="70" t="s">
        <v>193</v>
      </c>
      <c r="D59" s="70"/>
      <c r="E59" s="69"/>
      <c r="F59" s="58">
        <f>F60</f>
        <v>801</v>
      </c>
      <c r="G59" s="58">
        <f aca="true" t="shared" si="21" ref="G59:N59">G60</f>
        <v>801</v>
      </c>
      <c r="H59" s="58">
        <f t="shared" si="21"/>
        <v>0</v>
      </c>
      <c r="I59" s="58">
        <f t="shared" si="21"/>
        <v>841</v>
      </c>
      <c r="J59" s="58">
        <f t="shared" si="21"/>
        <v>841</v>
      </c>
      <c r="K59" s="58">
        <f t="shared" si="21"/>
        <v>0</v>
      </c>
      <c r="L59" s="58">
        <f t="shared" si="21"/>
        <v>876</v>
      </c>
      <c r="M59" s="58">
        <f t="shared" si="21"/>
        <v>876</v>
      </c>
      <c r="N59" s="58">
        <f t="shared" si="21"/>
        <v>0</v>
      </c>
    </row>
    <row r="60" spans="1:14" s="59" customFormat="1" ht="78.75">
      <c r="A60" s="60" t="s">
        <v>63</v>
      </c>
      <c r="B60" s="42" t="s">
        <v>546</v>
      </c>
      <c r="C60" s="42" t="s">
        <v>193</v>
      </c>
      <c r="D60" s="61" t="s">
        <v>368</v>
      </c>
      <c r="E60" s="42"/>
      <c r="F60" s="41">
        <f aca="true" t="shared" si="22" ref="F60:N61">F61</f>
        <v>801</v>
      </c>
      <c r="G60" s="41">
        <f t="shared" si="22"/>
        <v>801</v>
      </c>
      <c r="H60" s="41">
        <f t="shared" si="22"/>
        <v>0</v>
      </c>
      <c r="I60" s="41">
        <f t="shared" si="22"/>
        <v>841</v>
      </c>
      <c r="J60" s="41">
        <f t="shared" si="22"/>
        <v>841</v>
      </c>
      <c r="K60" s="41">
        <f t="shared" si="22"/>
        <v>0</v>
      </c>
      <c r="L60" s="41">
        <f t="shared" si="22"/>
        <v>876</v>
      </c>
      <c r="M60" s="41">
        <f t="shared" si="22"/>
        <v>876</v>
      </c>
      <c r="N60" s="41">
        <f t="shared" si="22"/>
        <v>0</v>
      </c>
    </row>
    <row r="61" spans="1:14" s="59" customFormat="1" ht="173.25">
      <c r="A61" s="44" t="s">
        <v>64</v>
      </c>
      <c r="B61" s="42" t="s">
        <v>546</v>
      </c>
      <c r="C61" s="42" t="s">
        <v>193</v>
      </c>
      <c r="D61" s="61" t="s">
        <v>369</v>
      </c>
      <c r="E61" s="42"/>
      <c r="F61" s="41">
        <f t="shared" si="22"/>
        <v>801</v>
      </c>
      <c r="G61" s="41">
        <f t="shared" si="22"/>
        <v>801</v>
      </c>
      <c r="H61" s="41">
        <f t="shared" si="22"/>
        <v>0</v>
      </c>
      <c r="I61" s="41">
        <f t="shared" si="22"/>
        <v>841</v>
      </c>
      <c r="J61" s="41">
        <f t="shared" si="22"/>
        <v>841</v>
      </c>
      <c r="K61" s="41">
        <f t="shared" si="22"/>
        <v>0</v>
      </c>
      <c r="L61" s="41">
        <f t="shared" si="22"/>
        <v>876</v>
      </c>
      <c r="M61" s="41">
        <f t="shared" si="22"/>
        <v>876</v>
      </c>
      <c r="N61" s="41">
        <f t="shared" si="22"/>
        <v>0</v>
      </c>
    </row>
    <row r="62" spans="1:14" s="59" customFormat="1" ht="110.25">
      <c r="A62" s="60" t="s">
        <v>365</v>
      </c>
      <c r="B62" s="42" t="s">
        <v>546</v>
      </c>
      <c r="C62" s="42" t="s">
        <v>193</v>
      </c>
      <c r="D62" s="61" t="s">
        <v>370</v>
      </c>
      <c r="E62" s="42"/>
      <c r="F62" s="41">
        <f>SUM(F63:F64)</f>
        <v>801</v>
      </c>
      <c r="G62" s="41">
        <f aca="true" t="shared" si="23" ref="G62:N62">SUM(G63:G64)</f>
        <v>801</v>
      </c>
      <c r="H62" s="41">
        <f t="shared" si="23"/>
        <v>0</v>
      </c>
      <c r="I62" s="41">
        <f t="shared" si="23"/>
        <v>841</v>
      </c>
      <c r="J62" s="41">
        <f t="shared" si="23"/>
        <v>841</v>
      </c>
      <c r="K62" s="41">
        <f t="shared" si="23"/>
        <v>0</v>
      </c>
      <c r="L62" s="41">
        <f t="shared" si="23"/>
        <v>876</v>
      </c>
      <c r="M62" s="41">
        <f t="shared" si="23"/>
        <v>876</v>
      </c>
      <c r="N62" s="41">
        <f t="shared" si="23"/>
        <v>0</v>
      </c>
    </row>
    <row r="63" spans="1:14" s="59" customFormat="1" ht="220.5">
      <c r="A63" s="46" t="s">
        <v>322</v>
      </c>
      <c r="B63" s="42" t="s">
        <v>546</v>
      </c>
      <c r="C63" s="42" t="s">
        <v>193</v>
      </c>
      <c r="D63" s="47" t="s">
        <v>631</v>
      </c>
      <c r="E63" s="42" t="s">
        <v>167</v>
      </c>
      <c r="F63" s="41">
        <f>SUM(G63:H63)</f>
        <v>793</v>
      </c>
      <c r="G63" s="49">
        <v>793</v>
      </c>
      <c r="H63" s="49"/>
      <c r="I63" s="41">
        <f>SUM(J63:K63)</f>
        <v>833</v>
      </c>
      <c r="J63" s="49">
        <v>833</v>
      </c>
      <c r="K63" s="49"/>
      <c r="L63" s="41">
        <f>SUM(M63:N63)</f>
        <v>867</v>
      </c>
      <c r="M63" s="49">
        <v>867</v>
      </c>
      <c r="N63" s="49"/>
    </row>
    <row r="64" spans="1:14" s="59" customFormat="1" ht="126">
      <c r="A64" s="46" t="s">
        <v>218</v>
      </c>
      <c r="B64" s="42" t="s">
        <v>546</v>
      </c>
      <c r="C64" s="42" t="s">
        <v>193</v>
      </c>
      <c r="D64" s="47" t="s">
        <v>631</v>
      </c>
      <c r="E64" s="42" t="s">
        <v>169</v>
      </c>
      <c r="F64" s="41">
        <f>SUM(G64:H64)</f>
        <v>8</v>
      </c>
      <c r="G64" s="49">
        <v>8</v>
      </c>
      <c r="H64" s="49"/>
      <c r="I64" s="41">
        <f>SUM(J64:K64)</f>
        <v>8</v>
      </c>
      <c r="J64" s="49">
        <v>8</v>
      </c>
      <c r="K64" s="49"/>
      <c r="L64" s="41">
        <f>SUM(M64:N64)</f>
        <v>9</v>
      </c>
      <c r="M64" s="49">
        <v>9</v>
      </c>
      <c r="N64" s="49"/>
    </row>
    <row r="65" spans="1:14" s="59" customFormat="1" ht="79.5" customHeight="1">
      <c r="A65" s="36" t="s">
        <v>518</v>
      </c>
      <c r="B65" s="92" t="s">
        <v>546</v>
      </c>
      <c r="C65" s="70" t="s">
        <v>820</v>
      </c>
      <c r="D65" s="70"/>
      <c r="E65" s="69"/>
      <c r="F65" s="58">
        <f>SUM(F66,)</f>
        <v>4336</v>
      </c>
      <c r="G65" s="58">
        <f aca="true" t="shared" si="24" ref="G65:N65">SUM(G66,)</f>
        <v>0</v>
      </c>
      <c r="H65" s="58">
        <f t="shared" si="24"/>
        <v>4336</v>
      </c>
      <c r="I65" s="58">
        <f t="shared" si="24"/>
        <v>4436.200000000001</v>
      </c>
      <c r="J65" s="58">
        <f t="shared" si="24"/>
        <v>0</v>
      </c>
      <c r="K65" s="58">
        <f t="shared" si="24"/>
        <v>4436.200000000001</v>
      </c>
      <c r="L65" s="58">
        <f t="shared" si="24"/>
        <v>4596.2</v>
      </c>
      <c r="M65" s="58">
        <f t="shared" si="24"/>
        <v>0</v>
      </c>
      <c r="N65" s="58">
        <f t="shared" si="24"/>
        <v>4596.2</v>
      </c>
    </row>
    <row r="66" spans="1:14" s="59" customFormat="1" ht="84" customHeight="1">
      <c r="A66" s="60" t="s">
        <v>60</v>
      </c>
      <c r="B66" s="55" t="s">
        <v>546</v>
      </c>
      <c r="C66" s="54" t="s">
        <v>820</v>
      </c>
      <c r="D66" s="53" t="s">
        <v>191</v>
      </c>
      <c r="E66" s="69"/>
      <c r="F66" s="41">
        <f aca="true" t="shared" si="25" ref="F66:N66">SUM(F67)</f>
        <v>4336</v>
      </c>
      <c r="G66" s="41">
        <f t="shared" si="25"/>
        <v>0</v>
      </c>
      <c r="H66" s="41">
        <f t="shared" si="25"/>
        <v>4336</v>
      </c>
      <c r="I66" s="41">
        <f t="shared" si="25"/>
        <v>4436.200000000001</v>
      </c>
      <c r="J66" s="41">
        <f t="shared" si="25"/>
        <v>0</v>
      </c>
      <c r="K66" s="41">
        <f t="shared" si="25"/>
        <v>4436.200000000001</v>
      </c>
      <c r="L66" s="41">
        <f t="shared" si="25"/>
        <v>4596.2</v>
      </c>
      <c r="M66" s="41">
        <f t="shared" si="25"/>
        <v>0</v>
      </c>
      <c r="N66" s="41">
        <f t="shared" si="25"/>
        <v>4596.2</v>
      </c>
    </row>
    <row r="67" spans="1:14" s="59" customFormat="1" ht="192.75" customHeight="1">
      <c r="A67" s="44" t="s">
        <v>108</v>
      </c>
      <c r="B67" s="55" t="s">
        <v>546</v>
      </c>
      <c r="C67" s="54" t="s">
        <v>820</v>
      </c>
      <c r="D67" s="53" t="s">
        <v>19</v>
      </c>
      <c r="E67" s="69"/>
      <c r="F67" s="41">
        <f>SUM(F68,)</f>
        <v>4336</v>
      </c>
      <c r="G67" s="41">
        <f aca="true" t="shared" si="26" ref="G67:N67">SUM(G68,)</f>
        <v>0</v>
      </c>
      <c r="H67" s="41">
        <f t="shared" si="26"/>
        <v>4336</v>
      </c>
      <c r="I67" s="41">
        <f t="shared" si="26"/>
        <v>4436.200000000001</v>
      </c>
      <c r="J67" s="41">
        <f t="shared" si="26"/>
        <v>0</v>
      </c>
      <c r="K67" s="41">
        <f t="shared" si="26"/>
        <v>4436.200000000001</v>
      </c>
      <c r="L67" s="41">
        <f t="shared" si="26"/>
        <v>4596.2</v>
      </c>
      <c r="M67" s="41">
        <f t="shared" si="26"/>
        <v>0</v>
      </c>
      <c r="N67" s="41">
        <f t="shared" si="26"/>
        <v>4596.2</v>
      </c>
    </row>
    <row r="68" spans="1:14" s="59" customFormat="1" ht="78.75">
      <c r="A68" s="44" t="s">
        <v>21</v>
      </c>
      <c r="B68" s="55" t="s">
        <v>546</v>
      </c>
      <c r="C68" s="54" t="s">
        <v>820</v>
      </c>
      <c r="D68" s="53" t="s">
        <v>20</v>
      </c>
      <c r="E68" s="69"/>
      <c r="F68" s="41">
        <f aca="true" t="shared" si="27" ref="F68:N68">SUM(F69:F70)</f>
        <v>4336</v>
      </c>
      <c r="G68" s="41">
        <f t="shared" si="27"/>
        <v>0</v>
      </c>
      <c r="H68" s="41">
        <f t="shared" si="27"/>
        <v>4336</v>
      </c>
      <c r="I68" s="41">
        <f t="shared" si="27"/>
        <v>4436.200000000001</v>
      </c>
      <c r="J68" s="41">
        <f t="shared" si="27"/>
        <v>0</v>
      </c>
      <c r="K68" s="41">
        <f t="shared" si="27"/>
        <v>4436.200000000001</v>
      </c>
      <c r="L68" s="41">
        <f t="shared" si="27"/>
        <v>4596.2</v>
      </c>
      <c r="M68" s="41">
        <f t="shared" si="27"/>
        <v>0</v>
      </c>
      <c r="N68" s="41">
        <f t="shared" si="27"/>
        <v>4596.2</v>
      </c>
    </row>
    <row r="69" spans="1:14" ht="220.5">
      <c r="A69" s="44" t="s">
        <v>409</v>
      </c>
      <c r="B69" s="55" t="s">
        <v>546</v>
      </c>
      <c r="C69" s="54" t="s">
        <v>820</v>
      </c>
      <c r="D69" s="54" t="s">
        <v>632</v>
      </c>
      <c r="E69" s="66">
        <v>100</v>
      </c>
      <c r="F69" s="41">
        <f>SUM(G69:H69)</f>
        <v>4078</v>
      </c>
      <c r="G69" s="41">
        <v>0</v>
      </c>
      <c r="H69" s="41">
        <v>4078</v>
      </c>
      <c r="I69" s="41">
        <f>SUM(J69:K69)</f>
        <v>4290.6</v>
      </c>
      <c r="J69" s="41">
        <v>0</v>
      </c>
      <c r="K69" s="41">
        <v>4290.6</v>
      </c>
      <c r="L69" s="41">
        <f>SUM(M69:N69)</f>
        <v>4423.4</v>
      </c>
      <c r="M69" s="41">
        <v>0</v>
      </c>
      <c r="N69" s="41">
        <v>4423.4</v>
      </c>
    </row>
    <row r="70" spans="1:14" ht="126">
      <c r="A70" s="44" t="s">
        <v>44</v>
      </c>
      <c r="B70" s="55" t="s">
        <v>546</v>
      </c>
      <c r="C70" s="54" t="s">
        <v>820</v>
      </c>
      <c r="D70" s="54" t="s">
        <v>632</v>
      </c>
      <c r="E70" s="66">
        <v>200</v>
      </c>
      <c r="F70" s="41">
        <f>SUM(G70:H70)</f>
        <v>258</v>
      </c>
      <c r="G70" s="41"/>
      <c r="H70" s="41">
        <v>258</v>
      </c>
      <c r="I70" s="41">
        <f>SUM(J70:K70)</f>
        <v>145.6</v>
      </c>
      <c r="J70" s="41"/>
      <c r="K70" s="41">
        <v>145.6</v>
      </c>
      <c r="L70" s="41">
        <f>SUM(M70:N70)</f>
        <v>172.8</v>
      </c>
      <c r="M70" s="41"/>
      <c r="N70" s="41">
        <v>172.8</v>
      </c>
    </row>
    <row r="71" spans="1:14" s="59" customFormat="1" ht="63">
      <c r="A71" s="68" t="s">
        <v>589</v>
      </c>
      <c r="B71" s="92" t="s">
        <v>546</v>
      </c>
      <c r="C71" s="70" t="s">
        <v>601</v>
      </c>
      <c r="D71" s="70"/>
      <c r="E71" s="69"/>
      <c r="F71" s="58">
        <f aca="true" t="shared" si="28" ref="F71:N71">F72</f>
        <v>668</v>
      </c>
      <c r="G71" s="58">
        <f t="shared" si="28"/>
        <v>0</v>
      </c>
      <c r="H71" s="58">
        <f t="shared" si="28"/>
        <v>668</v>
      </c>
      <c r="I71" s="58">
        <f t="shared" si="28"/>
        <v>0</v>
      </c>
      <c r="J71" s="58">
        <f t="shared" si="28"/>
        <v>0</v>
      </c>
      <c r="K71" s="58">
        <f t="shared" si="28"/>
        <v>0</v>
      </c>
      <c r="L71" s="58">
        <f t="shared" si="28"/>
        <v>0</v>
      </c>
      <c r="M71" s="58" t="e">
        <f t="shared" si="28"/>
        <v>#REF!</v>
      </c>
      <c r="N71" s="58" t="e">
        <f t="shared" si="28"/>
        <v>#REF!</v>
      </c>
    </row>
    <row r="72" spans="1:14" ht="81" customHeight="1">
      <c r="A72" s="81" t="s">
        <v>60</v>
      </c>
      <c r="B72" s="55" t="s">
        <v>546</v>
      </c>
      <c r="C72" s="54" t="s">
        <v>601</v>
      </c>
      <c r="D72" s="53" t="s">
        <v>15</v>
      </c>
      <c r="E72" s="66"/>
      <c r="F72" s="41">
        <f>SUM(F73,)</f>
        <v>668</v>
      </c>
      <c r="G72" s="41">
        <f aca="true" t="shared" si="29" ref="G72:N72">SUM(G73,)</f>
        <v>0</v>
      </c>
      <c r="H72" s="41">
        <f t="shared" si="29"/>
        <v>668</v>
      </c>
      <c r="I72" s="41">
        <f t="shared" si="29"/>
        <v>0</v>
      </c>
      <c r="J72" s="41">
        <f t="shared" si="29"/>
        <v>0</v>
      </c>
      <c r="K72" s="41">
        <f t="shared" si="29"/>
        <v>0</v>
      </c>
      <c r="L72" s="41">
        <f t="shared" si="29"/>
        <v>0</v>
      </c>
      <c r="M72" s="41" t="e">
        <f t="shared" si="29"/>
        <v>#REF!</v>
      </c>
      <c r="N72" s="41" t="e">
        <f t="shared" si="29"/>
        <v>#REF!</v>
      </c>
    </row>
    <row r="73" spans="1:14" ht="162" customHeight="1">
      <c r="A73" s="52" t="s">
        <v>655</v>
      </c>
      <c r="B73" s="55" t="s">
        <v>546</v>
      </c>
      <c r="C73" s="54" t="s">
        <v>601</v>
      </c>
      <c r="D73" s="53" t="s">
        <v>590</v>
      </c>
      <c r="E73" s="66"/>
      <c r="F73" s="41">
        <f>SUM(F74)</f>
        <v>668</v>
      </c>
      <c r="G73" s="41">
        <f aca="true" t="shared" si="30" ref="G73:L73">SUM(G74)</f>
        <v>0</v>
      </c>
      <c r="H73" s="41">
        <f t="shared" si="30"/>
        <v>668</v>
      </c>
      <c r="I73" s="41">
        <f t="shared" si="30"/>
        <v>0</v>
      </c>
      <c r="J73" s="41">
        <f t="shared" si="30"/>
        <v>0</v>
      </c>
      <c r="K73" s="41">
        <f t="shared" si="30"/>
        <v>0</v>
      </c>
      <c r="L73" s="41">
        <f t="shared" si="30"/>
        <v>0</v>
      </c>
      <c r="M73" s="41" t="e">
        <f>SUM(#REF!,M74)</f>
        <v>#REF!</v>
      </c>
      <c r="N73" s="41" t="e">
        <f>SUM(#REF!,N74)</f>
        <v>#REF!</v>
      </c>
    </row>
    <row r="74" spans="1:14" ht="63">
      <c r="A74" s="52" t="s">
        <v>593</v>
      </c>
      <c r="B74" s="55" t="s">
        <v>546</v>
      </c>
      <c r="C74" s="54" t="s">
        <v>601</v>
      </c>
      <c r="D74" s="53" t="s">
        <v>594</v>
      </c>
      <c r="E74" s="66"/>
      <c r="F74" s="41">
        <f aca="true" t="shared" si="31" ref="F74:N74">F75</f>
        <v>668</v>
      </c>
      <c r="G74" s="41">
        <f t="shared" si="31"/>
        <v>0</v>
      </c>
      <c r="H74" s="41">
        <f t="shared" si="31"/>
        <v>668</v>
      </c>
      <c r="I74" s="41">
        <f t="shared" si="31"/>
        <v>0</v>
      </c>
      <c r="J74" s="41">
        <f t="shared" si="31"/>
        <v>0</v>
      </c>
      <c r="K74" s="41">
        <f t="shared" si="31"/>
        <v>0</v>
      </c>
      <c r="L74" s="41">
        <f t="shared" si="31"/>
        <v>0</v>
      </c>
      <c r="M74" s="41">
        <f t="shared" si="31"/>
        <v>0</v>
      </c>
      <c r="N74" s="41">
        <f t="shared" si="31"/>
        <v>0</v>
      </c>
    </row>
    <row r="75" spans="1:14" ht="94.5">
      <c r="A75" s="52" t="s">
        <v>591</v>
      </c>
      <c r="B75" s="55" t="s">
        <v>546</v>
      </c>
      <c r="C75" s="54" t="s">
        <v>601</v>
      </c>
      <c r="D75" s="54" t="s">
        <v>592</v>
      </c>
      <c r="E75" s="66">
        <v>200</v>
      </c>
      <c r="F75" s="41">
        <f>SUM(G75:H75)</f>
        <v>668</v>
      </c>
      <c r="G75" s="41"/>
      <c r="H75" s="41">
        <v>668</v>
      </c>
      <c r="I75" s="41">
        <f>SUM(J75:K75)</f>
        <v>0</v>
      </c>
      <c r="J75" s="41"/>
      <c r="K75" s="41"/>
      <c r="L75" s="41">
        <f>SUM(M75:N75)</f>
        <v>0</v>
      </c>
      <c r="M75" s="41"/>
      <c r="N75" s="41"/>
    </row>
    <row r="76" spans="1:14" ht="15.75">
      <c r="A76" s="197" t="s">
        <v>172</v>
      </c>
      <c r="B76" s="83" t="s">
        <v>193</v>
      </c>
      <c r="C76" s="42"/>
      <c r="D76" s="42"/>
      <c r="E76" s="42"/>
      <c r="F76" s="58">
        <f aca="true" t="shared" si="32" ref="F76:N76">SUM(F77,F84,F98,F90)</f>
        <v>96878</v>
      </c>
      <c r="G76" s="58">
        <f t="shared" si="32"/>
        <v>18899.3</v>
      </c>
      <c r="H76" s="58">
        <f t="shared" si="32"/>
        <v>77978.7</v>
      </c>
      <c r="I76" s="58">
        <f t="shared" si="32"/>
        <v>83013.3</v>
      </c>
      <c r="J76" s="58">
        <f t="shared" si="32"/>
        <v>4346.7</v>
      </c>
      <c r="K76" s="58">
        <f t="shared" si="32"/>
        <v>78666.6</v>
      </c>
      <c r="L76" s="58">
        <f t="shared" si="32"/>
        <v>75177</v>
      </c>
      <c r="M76" s="58" t="e">
        <f t="shared" si="32"/>
        <v>#REF!</v>
      </c>
      <c r="N76" s="58" t="e">
        <f t="shared" si="32"/>
        <v>#REF!</v>
      </c>
    </row>
    <row r="77" spans="1:14" ht="31.5">
      <c r="A77" s="197" t="s">
        <v>805</v>
      </c>
      <c r="B77" s="83" t="s">
        <v>193</v>
      </c>
      <c r="C77" s="83" t="s">
        <v>198</v>
      </c>
      <c r="D77" s="42"/>
      <c r="E77" s="42"/>
      <c r="F77" s="58">
        <f aca="true" t="shared" si="33" ref="F77:N78">SUM(F78,)</f>
        <v>397.2</v>
      </c>
      <c r="G77" s="58">
        <f t="shared" si="33"/>
        <v>397.2</v>
      </c>
      <c r="H77" s="58">
        <f t="shared" si="33"/>
        <v>0</v>
      </c>
      <c r="I77" s="58">
        <f t="shared" si="33"/>
        <v>338.6</v>
      </c>
      <c r="J77" s="58">
        <f t="shared" si="33"/>
        <v>338.6</v>
      </c>
      <c r="K77" s="58">
        <f t="shared" si="33"/>
        <v>0</v>
      </c>
      <c r="L77" s="58">
        <f t="shared" si="33"/>
        <v>292.2</v>
      </c>
      <c r="M77" s="58">
        <f t="shared" si="33"/>
        <v>292.2</v>
      </c>
      <c r="N77" s="58">
        <f t="shared" si="33"/>
        <v>0</v>
      </c>
    </row>
    <row r="78" spans="1:14" ht="78.75">
      <c r="A78" s="60" t="s">
        <v>68</v>
      </c>
      <c r="B78" s="48" t="s">
        <v>193</v>
      </c>
      <c r="C78" s="48" t="s">
        <v>198</v>
      </c>
      <c r="D78" s="61" t="s">
        <v>82</v>
      </c>
      <c r="E78" s="42"/>
      <c r="F78" s="41">
        <f t="shared" si="33"/>
        <v>397.2</v>
      </c>
      <c r="G78" s="41">
        <f t="shared" si="33"/>
        <v>397.2</v>
      </c>
      <c r="H78" s="41">
        <f t="shared" si="33"/>
        <v>0</v>
      </c>
      <c r="I78" s="41">
        <f t="shared" si="33"/>
        <v>338.6</v>
      </c>
      <c r="J78" s="41">
        <f t="shared" si="33"/>
        <v>338.6</v>
      </c>
      <c r="K78" s="41">
        <f t="shared" si="33"/>
        <v>0</v>
      </c>
      <c r="L78" s="41">
        <f t="shared" si="33"/>
        <v>292.2</v>
      </c>
      <c r="M78" s="41">
        <f t="shared" si="33"/>
        <v>292.2</v>
      </c>
      <c r="N78" s="41">
        <f t="shared" si="33"/>
        <v>0</v>
      </c>
    </row>
    <row r="79" spans="1:14" ht="141.75">
      <c r="A79" s="60" t="s">
        <v>69</v>
      </c>
      <c r="B79" s="48" t="s">
        <v>193</v>
      </c>
      <c r="C79" s="48" t="s">
        <v>198</v>
      </c>
      <c r="D79" s="61" t="s">
        <v>777</v>
      </c>
      <c r="E79" s="42"/>
      <c r="F79" s="41">
        <f aca="true" t="shared" si="34" ref="F79:N79">SUM(F80,F82)</f>
        <v>397.2</v>
      </c>
      <c r="G79" s="41">
        <f t="shared" si="34"/>
        <v>397.2</v>
      </c>
      <c r="H79" s="41">
        <f t="shared" si="34"/>
        <v>0</v>
      </c>
      <c r="I79" s="41">
        <f t="shared" si="34"/>
        <v>338.6</v>
      </c>
      <c r="J79" s="41">
        <f t="shared" si="34"/>
        <v>338.6</v>
      </c>
      <c r="K79" s="41">
        <f t="shared" si="34"/>
        <v>0</v>
      </c>
      <c r="L79" s="41">
        <f t="shared" si="34"/>
        <v>292.2</v>
      </c>
      <c r="M79" s="41">
        <f t="shared" si="34"/>
        <v>292.2</v>
      </c>
      <c r="N79" s="41">
        <f t="shared" si="34"/>
        <v>0</v>
      </c>
    </row>
    <row r="80" spans="1:14" ht="78.75">
      <c r="A80" s="46" t="s">
        <v>327</v>
      </c>
      <c r="B80" s="48" t="s">
        <v>193</v>
      </c>
      <c r="C80" s="48" t="s">
        <v>198</v>
      </c>
      <c r="D80" s="61" t="s">
        <v>531</v>
      </c>
      <c r="E80" s="42"/>
      <c r="F80" s="41">
        <f aca="true" t="shared" si="35" ref="F80:N80">SUM(F81:F81)</f>
        <v>86</v>
      </c>
      <c r="G80" s="41">
        <f t="shared" si="35"/>
        <v>86</v>
      </c>
      <c r="H80" s="41">
        <f t="shared" si="35"/>
        <v>0</v>
      </c>
      <c r="I80" s="41">
        <f t="shared" si="35"/>
        <v>89.5</v>
      </c>
      <c r="J80" s="41">
        <f t="shared" si="35"/>
        <v>89.5</v>
      </c>
      <c r="K80" s="41">
        <f t="shared" si="35"/>
        <v>0</v>
      </c>
      <c r="L80" s="41">
        <f t="shared" si="35"/>
        <v>93</v>
      </c>
      <c r="M80" s="41">
        <f t="shared" si="35"/>
        <v>93</v>
      </c>
      <c r="N80" s="41">
        <f t="shared" si="35"/>
        <v>0</v>
      </c>
    </row>
    <row r="81" spans="1:14" ht="267.75">
      <c r="A81" s="46" t="s">
        <v>1</v>
      </c>
      <c r="B81" s="48" t="s">
        <v>193</v>
      </c>
      <c r="C81" s="48" t="s">
        <v>198</v>
      </c>
      <c r="D81" s="61" t="s">
        <v>535</v>
      </c>
      <c r="E81" s="42" t="s">
        <v>167</v>
      </c>
      <c r="F81" s="41">
        <f>SUM(G81:H81)</f>
        <v>86</v>
      </c>
      <c r="G81" s="49">
        <v>86</v>
      </c>
      <c r="H81" s="49"/>
      <c r="I81" s="41">
        <f>SUM(J81:K81)</f>
        <v>89.5</v>
      </c>
      <c r="J81" s="49">
        <v>89.5</v>
      </c>
      <c r="K81" s="49"/>
      <c r="L81" s="41">
        <f>SUM(M81:N81)</f>
        <v>93</v>
      </c>
      <c r="M81" s="49">
        <v>93</v>
      </c>
      <c r="N81" s="49"/>
    </row>
    <row r="82" spans="1:14" ht="63">
      <c r="A82" s="46" t="s">
        <v>687</v>
      </c>
      <c r="B82" s="42" t="s">
        <v>193</v>
      </c>
      <c r="C82" s="42" t="s">
        <v>198</v>
      </c>
      <c r="D82" s="61" t="s">
        <v>685</v>
      </c>
      <c r="E82" s="42"/>
      <c r="F82" s="41">
        <f aca="true" t="shared" si="36" ref="F82:N82">F83</f>
        <v>311.2</v>
      </c>
      <c r="G82" s="49">
        <f t="shared" si="36"/>
        <v>311.2</v>
      </c>
      <c r="H82" s="49">
        <f t="shared" si="36"/>
        <v>0</v>
      </c>
      <c r="I82" s="41">
        <f t="shared" si="36"/>
        <v>249.1</v>
      </c>
      <c r="J82" s="49">
        <f t="shared" si="36"/>
        <v>249.1</v>
      </c>
      <c r="K82" s="49">
        <f t="shared" si="36"/>
        <v>0</v>
      </c>
      <c r="L82" s="41">
        <f t="shared" si="36"/>
        <v>199.2</v>
      </c>
      <c r="M82" s="49">
        <f t="shared" si="36"/>
        <v>199.2</v>
      </c>
      <c r="N82" s="49">
        <f t="shared" si="36"/>
        <v>0</v>
      </c>
    </row>
    <row r="83" spans="1:14" ht="157.5">
      <c r="A83" s="46" t="s">
        <v>219</v>
      </c>
      <c r="B83" s="42" t="s">
        <v>193</v>
      </c>
      <c r="C83" s="42" t="s">
        <v>198</v>
      </c>
      <c r="D83" s="47" t="s">
        <v>686</v>
      </c>
      <c r="E83" s="42" t="s">
        <v>815</v>
      </c>
      <c r="F83" s="41">
        <f>G83+H83</f>
        <v>311.2</v>
      </c>
      <c r="G83" s="49">
        <v>311.2</v>
      </c>
      <c r="H83" s="49"/>
      <c r="I83" s="41">
        <f>J83+K83</f>
        <v>249.1</v>
      </c>
      <c r="J83" s="49">
        <v>249.1</v>
      </c>
      <c r="K83" s="49"/>
      <c r="L83" s="41">
        <f>M83+N83</f>
        <v>199.2</v>
      </c>
      <c r="M83" s="49">
        <v>199.2</v>
      </c>
      <c r="N83" s="49"/>
    </row>
    <row r="84" spans="1:14" ht="15.75">
      <c r="A84" s="197" t="s">
        <v>806</v>
      </c>
      <c r="B84" s="83" t="s">
        <v>193</v>
      </c>
      <c r="C84" s="83" t="s">
        <v>548</v>
      </c>
      <c r="D84" s="42"/>
      <c r="E84" s="42"/>
      <c r="F84" s="58">
        <f aca="true" t="shared" si="37" ref="F84:N85">F85</f>
        <v>6208.1</v>
      </c>
      <c r="G84" s="58">
        <f t="shared" si="37"/>
        <v>8.1</v>
      </c>
      <c r="H84" s="58">
        <f t="shared" si="37"/>
        <v>6200</v>
      </c>
      <c r="I84" s="58">
        <f t="shared" si="37"/>
        <v>6208.1</v>
      </c>
      <c r="J84" s="58">
        <f t="shared" si="37"/>
        <v>8.1</v>
      </c>
      <c r="K84" s="58">
        <f t="shared" si="37"/>
        <v>6200</v>
      </c>
      <c r="L84" s="58">
        <f t="shared" si="37"/>
        <v>6208.1</v>
      </c>
      <c r="M84" s="58" t="e">
        <f t="shared" si="37"/>
        <v>#REF!</v>
      </c>
      <c r="N84" s="58" t="e">
        <f t="shared" si="37"/>
        <v>#REF!</v>
      </c>
    </row>
    <row r="85" spans="1:14" ht="94.5">
      <c r="A85" s="60" t="s">
        <v>71</v>
      </c>
      <c r="B85" s="48" t="s">
        <v>193</v>
      </c>
      <c r="C85" s="48" t="s">
        <v>548</v>
      </c>
      <c r="D85" s="61" t="s">
        <v>83</v>
      </c>
      <c r="E85" s="42"/>
      <c r="F85" s="41">
        <f t="shared" si="37"/>
        <v>6208.1</v>
      </c>
      <c r="G85" s="41">
        <f t="shared" si="37"/>
        <v>8.1</v>
      </c>
      <c r="H85" s="41">
        <f t="shared" si="37"/>
        <v>6200</v>
      </c>
      <c r="I85" s="41">
        <f t="shared" si="37"/>
        <v>6208.1</v>
      </c>
      <c r="J85" s="41">
        <f t="shared" si="37"/>
        <v>8.1</v>
      </c>
      <c r="K85" s="41">
        <f t="shared" si="37"/>
        <v>6200</v>
      </c>
      <c r="L85" s="41">
        <f t="shared" si="37"/>
        <v>6208.1</v>
      </c>
      <c r="M85" s="41" t="e">
        <f t="shared" si="37"/>
        <v>#REF!</v>
      </c>
      <c r="N85" s="41" t="e">
        <f t="shared" si="37"/>
        <v>#REF!</v>
      </c>
    </row>
    <row r="86" spans="1:14" ht="141.75">
      <c r="A86" s="60" t="s">
        <v>70</v>
      </c>
      <c r="B86" s="48" t="s">
        <v>193</v>
      </c>
      <c r="C86" s="48" t="s">
        <v>548</v>
      </c>
      <c r="D86" s="61" t="s">
        <v>84</v>
      </c>
      <c r="E86" s="42"/>
      <c r="F86" s="41">
        <f>SUM(F87,)</f>
        <v>6208.1</v>
      </c>
      <c r="G86" s="41">
        <f aca="true" t="shared" si="38" ref="G86:L86">SUM(G87,)</f>
        <v>8.1</v>
      </c>
      <c r="H86" s="41">
        <f t="shared" si="38"/>
        <v>6200</v>
      </c>
      <c r="I86" s="41">
        <f t="shared" si="38"/>
        <v>6208.1</v>
      </c>
      <c r="J86" s="41">
        <f t="shared" si="38"/>
        <v>8.1</v>
      </c>
      <c r="K86" s="41">
        <f t="shared" si="38"/>
        <v>6200</v>
      </c>
      <c r="L86" s="41">
        <f t="shared" si="38"/>
        <v>6208.1</v>
      </c>
      <c r="M86" s="41" t="e">
        <f>SUM(M87,#REF!)</f>
        <v>#REF!</v>
      </c>
      <c r="N86" s="41" t="e">
        <f>SUM(N87,#REF!)</f>
        <v>#REF!</v>
      </c>
    </row>
    <row r="87" spans="1:14" ht="47.25">
      <c r="A87" s="60" t="s">
        <v>87</v>
      </c>
      <c r="B87" s="48" t="s">
        <v>193</v>
      </c>
      <c r="C87" s="48" t="s">
        <v>548</v>
      </c>
      <c r="D87" s="61" t="s">
        <v>85</v>
      </c>
      <c r="E87" s="42"/>
      <c r="F87" s="41">
        <f>SUM(F88:F89)</f>
        <v>6208.1</v>
      </c>
      <c r="G87" s="41">
        <f aca="true" t="shared" si="39" ref="G87:N87">SUM(G88:G89)</f>
        <v>8.1</v>
      </c>
      <c r="H87" s="41">
        <f t="shared" si="39"/>
        <v>6200</v>
      </c>
      <c r="I87" s="41">
        <f t="shared" si="39"/>
        <v>6208.1</v>
      </c>
      <c r="J87" s="41">
        <f t="shared" si="39"/>
        <v>8.1</v>
      </c>
      <c r="K87" s="41">
        <f>SUM(K88:K89)</f>
        <v>6200</v>
      </c>
      <c r="L87" s="41">
        <f t="shared" si="39"/>
        <v>6208.1</v>
      </c>
      <c r="M87" s="41">
        <f t="shared" si="39"/>
        <v>8.1</v>
      </c>
      <c r="N87" s="41">
        <f t="shared" si="39"/>
        <v>6200</v>
      </c>
    </row>
    <row r="88" spans="1:14" ht="78.75">
      <c r="A88" s="44" t="s">
        <v>49</v>
      </c>
      <c r="B88" s="48" t="s">
        <v>193</v>
      </c>
      <c r="C88" s="48" t="s">
        <v>548</v>
      </c>
      <c r="D88" s="47" t="s">
        <v>634</v>
      </c>
      <c r="E88" s="42" t="s">
        <v>169</v>
      </c>
      <c r="F88" s="41">
        <f>SUM(G88:H88)</f>
        <v>6200</v>
      </c>
      <c r="G88" s="41">
        <v>0</v>
      </c>
      <c r="H88" s="41">
        <v>6200</v>
      </c>
      <c r="I88" s="41">
        <f>SUM(J88:K88)</f>
        <v>6200</v>
      </c>
      <c r="J88" s="41">
        <v>0</v>
      </c>
      <c r="K88" s="41">
        <v>6200</v>
      </c>
      <c r="L88" s="41">
        <f>SUM(M88:N88)</f>
        <v>6200</v>
      </c>
      <c r="M88" s="41">
        <v>0</v>
      </c>
      <c r="N88" s="41">
        <v>6200</v>
      </c>
    </row>
    <row r="89" spans="1:14" ht="252">
      <c r="A89" s="44" t="s">
        <v>0</v>
      </c>
      <c r="B89" s="48" t="s">
        <v>193</v>
      </c>
      <c r="C89" s="48" t="s">
        <v>548</v>
      </c>
      <c r="D89" s="47" t="s">
        <v>373</v>
      </c>
      <c r="E89" s="42" t="s">
        <v>167</v>
      </c>
      <c r="F89" s="41">
        <f>SUM(G89:H89)</f>
        <v>8.1</v>
      </c>
      <c r="G89" s="41">
        <v>8.1</v>
      </c>
      <c r="H89" s="41">
        <v>0</v>
      </c>
      <c r="I89" s="41">
        <f>SUM(J89:K89)</f>
        <v>8.1</v>
      </c>
      <c r="J89" s="41">
        <v>8.1</v>
      </c>
      <c r="K89" s="41">
        <v>0</v>
      </c>
      <c r="L89" s="41">
        <f>SUM(M89:N89)</f>
        <v>8.1</v>
      </c>
      <c r="M89" s="41">
        <v>8.1</v>
      </c>
      <c r="N89" s="41">
        <v>0</v>
      </c>
    </row>
    <row r="90" spans="1:14" s="59" customFormat="1" ht="31.5">
      <c r="A90" s="197" t="s">
        <v>835</v>
      </c>
      <c r="B90" s="83" t="s">
        <v>193</v>
      </c>
      <c r="C90" s="83" t="s">
        <v>547</v>
      </c>
      <c r="D90" s="107"/>
      <c r="E90" s="57"/>
      <c r="F90" s="58">
        <f>SUM(F91,)</f>
        <v>33663</v>
      </c>
      <c r="G90" s="58">
        <f aca="true" t="shared" si="40" ref="G90:N90">SUM(G91,)</f>
        <v>17594</v>
      </c>
      <c r="H90" s="58">
        <f t="shared" si="40"/>
        <v>16069</v>
      </c>
      <c r="I90" s="58">
        <f t="shared" si="40"/>
        <v>15395</v>
      </c>
      <c r="J90" s="58">
        <f t="shared" si="40"/>
        <v>0</v>
      </c>
      <c r="K90" s="58">
        <f t="shared" si="40"/>
        <v>15395</v>
      </c>
      <c r="L90" s="58">
        <f t="shared" si="40"/>
        <v>15545</v>
      </c>
      <c r="M90" s="58">
        <f t="shared" si="40"/>
        <v>0</v>
      </c>
      <c r="N90" s="58">
        <f t="shared" si="40"/>
        <v>15545</v>
      </c>
    </row>
    <row r="91" spans="1:14" s="59" customFormat="1" ht="94.5">
      <c r="A91" s="60" t="s">
        <v>71</v>
      </c>
      <c r="B91" s="48" t="s">
        <v>193</v>
      </c>
      <c r="C91" s="48" t="s">
        <v>547</v>
      </c>
      <c r="D91" s="61" t="s">
        <v>83</v>
      </c>
      <c r="E91" s="57"/>
      <c r="F91" s="41">
        <f>F92</f>
        <v>33663</v>
      </c>
      <c r="G91" s="41">
        <f aca="true" t="shared" si="41" ref="G91:N91">G92</f>
        <v>17594</v>
      </c>
      <c r="H91" s="41">
        <f t="shared" si="41"/>
        <v>16069</v>
      </c>
      <c r="I91" s="41">
        <f>I92</f>
        <v>15395</v>
      </c>
      <c r="J91" s="41">
        <f t="shared" si="41"/>
        <v>0</v>
      </c>
      <c r="K91" s="41">
        <f t="shared" si="41"/>
        <v>15395</v>
      </c>
      <c r="L91" s="41">
        <f>L92</f>
        <v>15545</v>
      </c>
      <c r="M91" s="41">
        <f t="shared" si="41"/>
        <v>0</v>
      </c>
      <c r="N91" s="41">
        <f t="shared" si="41"/>
        <v>15545</v>
      </c>
    </row>
    <row r="92" spans="1:14" s="59" customFormat="1" ht="141.75">
      <c r="A92" s="60" t="s">
        <v>72</v>
      </c>
      <c r="B92" s="48" t="s">
        <v>193</v>
      </c>
      <c r="C92" s="48" t="s">
        <v>547</v>
      </c>
      <c r="D92" s="61" t="s">
        <v>88</v>
      </c>
      <c r="E92" s="57"/>
      <c r="F92" s="41">
        <f aca="true" t="shared" si="42" ref="F92:N92">SUM(F93,F95)</f>
        <v>33663</v>
      </c>
      <c r="G92" s="41">
        <f t="shared" si="42"/>
        <v>17594</v>
      </c>
      <c r="H92" s="41">
        <f t="shared" si="42"/>
        <v>16069</v>
      </c>
      <c r="I92" s="41">
        <f t="shared" si="42"/>
        <v>15395</v>
      </c>
      <c r="J92" s="41">
        <f t="shared" si="42"/>
        <v>0</v>
      </c>
      <c r="K92" s="41">
        <f t="shared" si="42"/>
        <v>15395</v>
      </c>
      <c r="L92" s="41">
        <f t="shared" si="42"/>
        <v>15545</v>
      </c>
      <c r="M92" s="41">
        <f t="shared" si="42"/>
        <v>0</v>
      </c>
      <c r="N92" s="41">
        <f t="shared" si="42"/>
        <v>15545</v>
      </c>
    </row>
    <row r="93" spans="1:14" s="59" customFormat="1" ht="78.75">
      <c r="A93" s="60" t="s">
        <v>90</v>
      </c>
      <c r="B93" s="48" t="s">
        <v>193</v>
      </c>
      <c r="C93" s="48" t="s">
        <v>547</v>
      </c>
      <c r="D93" s="61" t="s">
        <v>89</v>
      </c>
      <c r="E93" s="57"/>
      <c r="F93" s="41">
        <f aca="true" t="shared" si="43" ref="F93:N93">SUM(F94:F94)</f>
        <v>15143</v>
      </c>
      <c r="G93" s="41">
        <f t="shared" si="43"/>
        <v>0</v>
      </c>
      <c r="H93" s="41">
        <f t="shared" si="43"/>
        <v>15143</v>
      </c>
      <c r="I93" s="41">
        <f t="shared" si="43"/>
        <v>15395</v>
      </c>
      <c r="J93" s="41">
        <f t="shared" si="43"/>
        <v>0</v>
      </c>
      <c r="K93" s="41">
        <f t="shared" si="43"/>
        <v>15395</v>
      </c>
      <c r="L93" s="41">
        <f t="shared" si="43"/>
        <v>15545</v>
      </c>
      <c r="M93" s="41">
        <f t="shared" si="43"/>
        <v>0</v>
      </c>
      <c r="N93" s="41">
        <f t="shared" si="43"/>
        <v>15545</v>
      </c>
    </row>
    <row r="94" spans="1:14" s="59" customFormat="1" ht="126">
      <c r="A94" s="44" t="s">
        <v>719</v>
      </c>
      <c r="B94" s="48" t="s">
        <v>193</v>
      </c>
      <c r="C94" s="48" t="s">
        <v>547</v>
      </c>
      <c r="D94" s="47" t="s">
        <v>720</v>
      </c>
      <c r="E94" s="42" t="s">
        <v>815</v>
      </c>
      <c r="F94" s="41">
        <f>SUM(G94:H94)</f>
        <v>15143</v>
      </c>
      <c r="G94" s="41"/>
      <c r="H94" s="41">
        <v>15143</v>
      </c>
      <c r="I94" s="41">
        <f>SUM(J94:K94)</f>
        <v>15395</v>
      </c>
      <c r="J94" s="41"/>
      <c r="K94" s="41">
        <v>15395</v>
      </c>
      <c r="L94" s="41">
        <f>SUM(M94:N94)</f>
        <v>15545</v>
      </c>
      <c r="M94" s="41"/>
      <c r="N94" s="41">
        <v>15545</v>
      </c>
    </row>
    <row r="95" spans="1:14" s="59" customFormat="1" ht="78.75">
      <c r="A95" s="39" t="s">
        <v>243</v>
      </c>
      <c r="B95" s="48" t="s">
        <v>193</v>
      </c>
      <c r="C95" s="48" t="s">
        <v>547</v>
      </c>
      <c r="D95" s="61" t="s">
        <v>244</v>
      </c>
      <c r="E95" s="42"/>
      <c r="F95" s="41">
        <f>SUM(F96:F97)</f>
        <v>18520</v>
      </c>
      <c r="G95" s="41">
        <f aca="true" t="shared" si="44" ref="G95:N95">SUM(G96:G97)</f>
        <v>17594</v>
      </c>
      <c r="H95" s="41">
        <f t="shared" si="44"/>
        <v>926</v>
      </c>
      <c r="I95" s="41">
        <f t="shared" si="44"/>
        <v>0</v>
      </c>
      <c r="J95" s="41">
        <f t="shared" si="44"/>
        <v>0</v>
      </c>
      <c r="K95" s="41">
        <f t="shared" si="44"/>
        <v>0</v>
      </c>
      <c r="L95" s="41">
        <f t="shared" si="44"/>
        <v>0</v>
      </c>
      <c r="M95" s="41">
        <f t="shared" si="44"/>
        <v>0</v>
      </c>
      <c r="N95" s="41">
        <f t="shared" si="44"/>
        <v>0</v>
      </c>
    </row>
    <row r="96" spans="1:14" s="59" customFormat="1" ht="110.25">
      <c r="A96" s="39" t="s">
        <v>245</v>
      </c>
      <c r="B96" s="48" t="s">
        <v>193</v>
      </c>
      <c r="C96" s="48" t="s">
        <v>547</v>
      </c>
      <c r="D96" s="96" t="s">
        <v>246</v>
      </c>
      <c r="E96" s="42" t="s">
        <v>169</v>
      </c>
      <c r="F96" s="41">
        <f>SUM(G96:H96)</f>
        <v>926</v>
      </c>
      <c r="G96" s="41"/>
      <c r="H96" s="41">
        <v>926</v>
      </c>
      <c r="I96" s="41">
        <f>SUM(J96:K96)</f>
        <v>0</v>
      </c>
      <c r="J96" s="41"/>
      <c r="K96" s="41"/>
      <c r="L96" s="41">
        <f>SUM(M96:N96)</f>
        <v>0</v>
      </c>
      <c r="M96" s="41"/>
      <c r="N96" s="41"/>
    </row>
    <row r="97" spans="1:14" s="59" customFormat="1" ht="110.25">
      <c r="A97" s="39" t="s">
        <v>247</v>
      </c>
      <c r="B97" s="48" t="s">
        <v>193</v>
      </c>
      <c r="C97" s="48" t="s">
        <v>547</v>
      </c>
      <c r="D97" s="96" t="s">
        <v>248</v>
      </c>
      <c r="E97" s="42" t="s">
        <v>169</v>
      </c>
      <c r="F97" s="41">
        <f>SUM(G97:H97)</f>
        <v>17594</v>
      </c>
      <c r="G97" s="41">
        <v>17594</v>
      </c>
      <c r="H97" s="41"/>
      <c r="I97" s="41">
        <f>SUM(J97:K97)</f>
        <v>0</v>
      </c>
      <c r="J97" s="41"/>
      <c r="K97" s="41"/>
      <c r="L97" s="41">
        <f>SUM(M97:N97)</f>
        <v>0</v>
      </c>
      <c r="M97" s="41"/>
      <c r="N97" s="41"/>
    </row>
    <row r="98" spans="1:14" ht="31.5">
      <c r="A98" s="197" t="s">
        <v>837</v>
      </c>
      <c r="B98" s="83" t="s">
        <v>193</v>
      </c>
      <c r="C98" s="57">
        <v>12</v>
      </c>
      <c r="D98" s="42"/>
      <c r="E98" s="42"/>
      <c r="F98" s="58">
        <f aca="true" t="shared" si="45" ref="F98:N98">SUM(F99,F103,F109)</f>
        <v>56609.7</v>
      </c>
      <c r="G98" s="58">
        <f t="shared" si="45"/>
        <v>900</v>
      </c>
      <c r="H98" s="58">
        <f t="shared" si="45"/>
        <v>55709.7</v>
      </c>
      <c r="I98" s="58">
        <f t="shared" si="45"/>
        <v>61071.6</v>
      </c>
      <c r="J98" s="58">
        <f t="shared" si="45"/>
        <v>4000</v>
      </c>
      <c r="K98" s="58">
        <f t="shared" si="45"/>
        <v>57071.6</v>
      </c>
      <c r="L98" s="58">
        <f t="shared" si="45"/>
        <v>53131.7</v>
      </c>
      <c r="M98" s="58">
        <f t="shared" si="45"/>
        <v>0</v>
      </c>
      <c r="N98" s="58">
        <f t="shared" si="45"/>
        <v>53131.7</v>
      </c>
    </row>
    <row r="99" spans="1:14" ht="126">
      <c r="A99" s="39" t="s">
        <v>66</v>
      </c>
      <c r="B99" s="48" t="s">
        <v>193</v>
      </c>
      <c r="C99" s="42" t="s">
        <v>838</v>
      </c>
      <c r="D99" s="61" t="s">
        <v>392</v>
      </c>
      <c r="E99" s="42"/>
      <c r="F99" s="41">
        <f>SUM(F100,)</f>
        <v>945</v>
      </c>
      <c r="G99" s="41">
        <f aca="true" t="shared" si="46" ref="G99:N99">SUM(G100,)</f>
        <v>900</v>
      </c>
      <c r="H99" s="41">
        <f t="shared" si="46"/>
        <v>45</v>
      </c>
      <c r="I99" s="41">
        <f t="shared" si="46"/>
        <v>4000</v>
      </c>
      <c r="J99" s="41">
        <f t="shared" si="46"/>
        <v>4000</v>
      </c>
      <c r="K99" s="41">
        <f t="shared" si="46"/>
        <v>0</v>
      </c>
      <c r="L99" s="41">
        <f t="shared" si="46"/>
        <v>0</v>
      </c>
      <c r="M99" s="41">
        <f t="shared" si="46"/>
        <v>0</v>
      </c>
      <c r="N99" s="41">
        <f t="shared" si="46"/>
        <v>0</v>
      </c>
    </row>
    <row r="100" spans="1:14" ht="157.5">
      <c r="A100" s="39" t="s">
        <v>221</v>
      </c>
      <c r="B100" s="48" t="s">
        <v>193</v>
      </c>
      <c r="C100" s="42" t="s">
        <v>838</v>
      </c>
      <c r="D100" s="61" t="s">
        <v>222</v>
      </c>
      <c r="E100" s="42"/>
      <c r="F100" s="41">
        <f>SUM(F101)</f>
        <v>945</v>
      </c>
      <c r="G100" s="41">
        <f aca="true" t="shared" si="47" ref="G100:N100">SUM(G101)</f>
        <v>900</v>
      </c>
      <c r="H100" s="41">
        <f t="shared" si="47"/>
        <v>45</v>
      </c>
      <c r="I100" s="41">
        <f t="shared" si="47"/>
        <v>4000</v>
      </c>
      <c r="J100" s="41">
        <f t="shared" si="47"/>
        <v>4000</v>
      </c>
      <c r="K100" s="41">
        <f t="shared" si="47"/>
        <v>0</v>
      </c>
      <c r="L100" s="41">
        <f t="shared" si="47"/>
        <v>0</v>
      </c>
      <c r="M100" s="41">
        <f t="shared" si="47"/>
        <v>0</v>
      </c>
      <c r="N100" s="41">
        <f t="shared" si="47"/>
        <v>0</v>
      </c>
    </row>
    <row r="101" spans="1:14" ht="147" customHeight="1">
      <c r="A101" s="46" t="s">
        <v>223</v>
      </c>
      <c r="B101" s="48" t="s">
        <v>193</v>
      </c>
      <c r="C101" s="42" t="s">
        <v>838</v>
      </c>
      <c r="D101" s="61" t="s">
        <v>224</v>
      </c>
      <c r="E101" s="42"/>
      <c r="F101" s="41">
        <f>F102</f>
        <v>945</v>
      </c>
      <c r="G101" s="41">
        <f aca="true" t="shared" si="48" ref="G101:N101">G102</f>
        <v>900</v>
      </c>
      <c r="H101" s="41">
        <f t="shared" si="48"/>
        <v>45</v>
      </c>
      <c r="I101" s="41">
        <f t="shared" si="48"/>
        <v>4000</v>
      </c>
      <c r="J101" s="41">
        <f t="shared" si="48"/>
        <v>4000</v>
      </c>
      <c r="K101" s="41">
        <f t="shared" si="48"/>
        <v>0</v>
      </c>
      <c r="L101" s="41">
        <f t="shared" si="48"/>
        <v>0</v>
      </c>
      <c r="M101" s="41">
        <f t="shared" si="48"/>
        <v>0</v>
      </c>
      <c r="N101" s="41">
        <f t="shared" si="48"/>
        <v>0</v>
      </c>
    </row>
    <row r="102" spans="1:14" ht="177.75" customHeight="1">
      <c r="A102" s="46" t="s">
        <v>225</v>
      </c>
      <c r="B102" s="48" t="s">
        <v>193</v>
      </c>
      <c r="C102" s="42" t="s">
        <v>838</v>
      </c>
      <c r="D102" s="42" t="s">
        <v>226</v>
      </c>
      <c r="E102" s="42" t="s">
        <v>169</v>
      </c>
      <c r="F102" s="41">
        <f>SUM(G102:H102)</f>
        <v>945</v>
      </c>
      <c r="G102" s="41">
        <v>900</v>
      </c>
      <c r="H102" s="41">
        <v>45</v>
      </c>
      <c r="I102" s="41">
        <f>SUM(J102:K102)</f>
        <v>4000</v>
      </c>
      <c r="J102" s="41">
        <v>4000</v>
      </c>
      <c r="K102" s="41"/>
      <c r="L102" s="41">
        <f>SUM(M102:N102)</f>
        <v>0</v>
      </c>
      <c r="M102" s="41"/>
      <c r="N102" s="41"/>
    </row>
    <row r="103" spans="1:14" ht="78.75">
      <c r="A103" s="60" t="s">
        <v>73</v>
      </c>
      <c r="B103" s="48" t="s">
        <v>193</v>
      </c>
      <c r="C103" s="42" t="s">
        <v>838</v>
      </c>
      <c r="D103" s="61" t="s">
        <v>583</v>
      </c>
      <c r="E103" s="88"/>
      <c r="F103" s="41">
        <f>F104</f>
        <v>6070.1</v>
      </c>
      <c r="G103" s="41">
        <f aca="true" t="shared" si="49" ref="G103:N103">G104</f>
        <v>0</v>
      </c>
      <c r="H103" s="41">
        <f t="shared" si="49"/>
        <v>6070.1</v>
      </c>
      <c r="I103" s="41">
        <f t="shared" si="49"/>
        <v>5852</v>
      </c>
      <c r="J103" s="41">
        <f t="shared" si="49"/>
        <v>0</v>
      </c>
      <c r="K103" s="41">
        <f t="shared" si="49"/>
        <v>5852</v>
      </c>
      <c r="L103" s="41">
        <f t="shared" si="49"/>
        <v>0</v>
      </c>
      <c r="M103" s="41">
        <f t="shared" si="49"/>
        <v>0</v>
      </c>
      <c r="N103" s="41">
        <f t="shared" si="49"/>
        <v>0</v>
      </c>
    </row>
    <row r="104" spans="1:14" ht="110.25">
      <c r="A104" s="60" t="s">
        <v>62</v>
      </c>
      <c r="B104" s="48" t="s">
        <v>193</v>
      </c>
      <c r="C104" s="42" t="s">
        <v>838</v>
      </c>
      <c r="D104" s="61" t="s">
        <v>658</v>
      </c>
      <c r="E104" s="88"/>
      <c r="F104" s="41">
        <f>SUM(F105,F107)</f>
        <v>6070.1</v>
      </c>
      <c r="G104" s="41">
        <f aca="true" t="shared" si="50" ref="G104:N104">SUM(G105,G107)</f>
        <v>0</v>
      </c>
      <c r="H104" s="41">
        <f t="shared" si="50"/>
        <v>6070.1</v>
      </c>
      <c r="I104" s="41">
        <f t="shared" si="50"/>
        <v>5852</v>
      </c>
      <c r="J104" s="41">
        <f t="shared" si="50"/>
        <v>0</v>
      </c>
      <c r="K104" s="41">
        <f t="shared" si="50"/>
        <v>5852</v>
      </c>
      <c r="L104" s="41">
        <f t="shared" si="50"/>
        <v>0</v>
      </c>
      <c r="M104" s="41">
        <f t="shared" si="50"/>
        <v>0</v>
      </c>
      <c r="N104" s="41">
        <f t="shared" si="50"/>
        <v>0</v>
      </c>
    </row>
    <row r="105" spans="1:14" ht="141.75">
      <c r="A105" s="39" t="s">
        <v>227</v>
      </c>
      <c r="B105" s="48" t="s">
        <v>193</v>
      </c>
      <c r="C105" s="42" t="s">
        <v>838</v>
      </c>
      <c r="D105" s="61" t="s">
        <v>725</v>
      </c>
      <c r="E105" s="42"/>
      <c r="F105" s="41">
        <f>F106</f>
        <v>218</v>
      </c>
      <c r="G105" s="41">
        <f aca="true" t="shared" si="51" ref="G105:N105">G106</f>
        <v>0</v>
      </c>
      <c r="H105" s="41">
        <f t="shared" si="51"/>
        <v>218</v>
      </c>
      <c r="I105" s="41">
        <f t="shared" si="51"/>
        <v>0</v>
      </c>
      <c r="J105" s="41">
        <f t="shared" si="51"/>
        <v>0</v>
      </c>
      <c r="K105" s="41">
        <f t="shared" si="51"/>
        <v>0</v>
      </c>
      <c r="L105" s="41">
        <f t="shared" si="51"/>
        <v>0</v>
      </c>
      <c r="M105" s="41">
        <f t="shared" si="51"/>
        <v>0</v>
      </c>
      <c r="N105" s="41">
        <f t="shared" si="51"/>
        <v>0</v>
      </c>
    </row>
    <row r="106" spans="1:14" ht="110.25">
      <c r="A106" s="39" t="s">
        <v>228</v>
      </c>
      <c r="B106" s="48" t="s">
        <v>193</v>
      </c>
      <c r="C106" s="42" t="s">
        <v>838</v>
      </c>
      <c r="D106" s="42" t="s">
        <v>727</v>
      </c>
      <c r="E106" s="42" t="s">
        <v>169</v>
      </c>
      <c r="F106" s="41">
        <f>SUM(G106:H106)</f>
        <v>218</v>
      </c>
      <c r="G106" s="41"/>
      <c r="H106" s="41">
        <v>218</v>
      </c>
      <c r="I106" s="41">
        <f>SUM(J106:K106)</f>
        <v>0</v>
      </c>
      <c r="J106" s="41"/>
      <c r="K106" s="41"/>
      <c r="L106" s="41">
        <f>SUM(M106:N106)</f>
        <v>0</v>
      </c>
      <c r="M106" s="41"/>
      <c r="N106" s="41"/>
    </row>
    <row r="107" spans="1:14" ht="78.75">
      <c r="A107" s="60" t="s">
        <v>587</v>
      </c>
      <c r="B107" s="54" t="s">
        <v>193</v>
      </c>
      <c r="C107" s="54" t="s">
        <v>838</v>
      </c>
      <c r="D107" s="61" t="s">
        <v>585</v>
      </c>
      <c r="E107" s="88"/>
      <c r="F107" s="41">
        <f>F108</f>
        <v>5852.1</v>
      </c>
      <c r="G107" s="41">
        <f aca="true" t="shared" si="52" ref="G107:N107">G108</f>
        <v>0</v>
      </c>
      <c r="H107" s="41">
        <f t="shared" si="52"/>
        <v>5852.1</v>
      </c>
      <c r="I107" s="41">
        <f t="shared" si="52"/>
        <v>5852</v>
      </c>
      <c r="J107" s="41">
        <f t="shared" si="52"/>
        <v>0</v>
      </c>
      <c r="K107" s="41">
        <f t="shared" si="52"/>
        <v>5852</v>
      </c>
      <c r="L107" s="41">
        <f t="shared" si="52"/>
        <v>0</v>
      </c>
      <c r="M107" s="41">
        <f t="shared" si="52"/>
        <v>0</v>
      </c>
      <c r="N107" s="41">
        <f t="shared" si="52"/>
        <v>0</v>
      </c>
    </row>
    <row r="108" spans="1:14" ht="110.25">
      <c r="A108" s="60" t="s">
        <v>588</v>
      </c>
      <c r="B108" s="54" t="s">
        <v>193</v>
      </c>
      <c r="C108" s="54" t="s">
        <v>838</v>
      </c>
      <c r="D108" s="47" t="s">
        <v>586</v>
      </c>
      <c r="E108" s="88">
        <v>200</v>
      </c>
      <c r="F108" s="41">
        <f>SUM(G108:H108)</f>
        <v>5852.1</v>
      </c>
      <c r="G108" s="41"/>
      <c r="H108" s="41">
        <v>5852.1</v>
      </c>
      <c r="I108" s="41">
        <f>SUM(J108:K108)</f>
        <v>5852</v>
      </c>
      <c r="J108" s="41"/>
      <c r="K108" s="41">
        <v>5852</v>
      </c>
      <c r="L108" s="41">
        <f>SUM(M108:N108)</f>
        <v>0</v>
      </c>
      <c r="M108" s="41"/>
      <c r="N108" s="41"/>
    </row>
    <row r="109" spans="1:14" ht="47.25">
      <c r="A109" s="93" t="s">
        <v>372</v>
      </c>
      <c r="B109" s="48" t="s">
        <v>193</v>
      </c>
      <c r="C109" s="42" t="s">
        <v>838</v>
      </c>
      <c r="D109" s="40" t="s">
        <v>38</v>
      </c>
      <c r="E109" s="42"/>
      <c r="F109" s="41">
        <f aca="true" t="shared" si="53" ref="F109:N109">F110</f>
        <v>49594.6</v>
      </c>
      <c r="G109" s="41">
        <f t="shared" si="53"/>
        <v>0</v>
      </c>
      <c r="H109" s="41">
        <f t="shared" si="53"/>
        <v>49594.6</v>
      </c>
      <c r="I109" s="41">
        <f t="shared" si="53"/>
        <v>51219.6</v>
      </c>
      <c r="J109" s="41">
        <f t="shared" si="53"/>
        <v>0</v>
      </c>
      <c r="K109" s="41">
        <f t="shared" si="53"/>
        <v>51219.6</v>
      </c>
      <c r="L109" s="41">
        <f t="shared" si="53"/>
        <v>53131.7</v>
      </c>
      <c r="M109" s="41">
        <f t="shared" si="53"/>
        <v>0</v>
      </c>
      <c r="N109" s="41">
        <f t="shared" si="53"/>
        <v>53131.7</v>
      </c>
    </row>
    <row r="110" spans="1:14" ht="31.5">
      <c r="A110" s="93" t="s">
        <v>40</v>
      </c>
      <c r="B110" s="48" t="s">
        <v>193</v>
      </c>
      <c r="C110" s="42" t="s">
        <v>838</v>
      </c>
      <c r="D110" s="40" t="s">
        <v>39</v>
      </c>
      <c r="E110" s="42"/>
      <c r="F110" s="41">
        <f aca="true" t="shared" si="54" ref="F110:N110">SUM(F111:F113)</f>
        <v>49594.6</v>
      </c>
      <c r="G110" s="41">
        <f t="shared" si="54"/>
        <v>0</v>
      </c>
      <c r="H110" s="41">
        <f t="shared" si="54"/>
        <v>49594.6</v>
      </c>
      <c r="I110" s="41">
        <f t="shared" si="54"/>
        <v>51219.6</v>
      </c>
      <c r="J110" s="41">
        <f t="shared" si="54"/>
        <v>0</v>
      </c>
      <c r="K110" s="41">
        <f t="shared" si="54"/>
        <v>51219.6</v>
      </c>
      <c r="L110" s="41">
        <f t="shared" si="54"/>
        <v>53131.7</v>
      </c>
      <c r="M110" s="41">
        <f t="shared" si="54"/>
        <v>0</v>
      </c>
      <c r="N110" s="41">
        <f t="shared" si="54"/>
        <v>53131.7</v>
      </c>
    </row>
    <row r="111" spans="1:14" ht="220.5">
      <c r="A111" s="46" t="s">
        <v>409</v>
      </c>
      <c r="B111" s="48" t="s">
        <v>193</v>
      </c>
      <c r="C111" s="42" t="s">
        <v>838</v>
      </c>
      <c r="D111" s="42" t="s">
        <v>114</v>
      </c>
      <c r="E111" s="42" t="s">
        <v>167</v>
      </c>
      <c r="F111" s="41">
        <f>SUM(G111:H111)</f>
        <v>47480</v>
      </c>
      <c r="G111" s="41"/>
      <c r="H111" s="49">
        <v>47480</v>
      </c>
      <c r="I111" s="41">
        <f>SUM(J111:K111)</f>
        <v>49954.9</v>
      </c>
      <c r="J111" s="41"/>
      <c r="K111" s="41">
        <v>49954.9</v>
      </c>
      <c r="L111" s="41">
        <f>SUM(M111:N111)</f>
        <v>51501</v>
      </c>
      <c r="M111" s="41"/>
      <c r="N111" s="41">
        <v>51501</v>
      </c>
    </row>
    <row r="112" spans="1:14" ht="126">
      <c r="A112" s="46" t="s">
        <v>44</v>
      </c>
      <c r="B112" s="48" t="s">
        <v>193</v>
      </c>
      <c r="C112" s="42" t="s">
        <v>838</v>
      </c>
      <c r="D112" s="42" t="s">
        <v>114</v>
      </c>
      <c r="E112" s="42" t="s">
        <v>169</v>
      </c>
      <c r="F112" s="41">
        <f>SUM(G112:H112)</f>
        <v>2106.6</v>
      </c>
      <c r="G112" s="41"/>
      <c r="H112" s="49">
        <v>2106.6</v>
      </c>
      <c r="I112" s="41">
        <f>SUM(J112:K112)</f>
        <v>1256.7</v>
      </c>
      <c r="J112" s="41"/>
      <c r="K112" s="41">
        <v>1256.7</v>
      </c>
      <c r="L112" s="41">
        <f>SUM(M112:N112)</f>
        <v>1630.7</v>
      </c>
      <c r="M112" s="41"/>
      <c r="N112" s="41">
        <v>1630.7</v>
      </c>
    </row>
    <row r="113" spans="1:14" ht="110.25">
      <c r="A113" s="46" t="s">
        <v>45</v>
      </c>
      <c r="B113" s="48" t="s">
        <v>193</v>
      </c>
      <c r="C113" s="42" t="s">
        <v>838</v>
      </c>
      <c r="D113" s="42" t="s">
        <v>114</v>
      </c>
      <c r="E113" s="42" t="s">
        <v>807</v>
      </c>
      <c r="F113" s="41">
        <f>SUM(G113:H113)</f>
        <v>8</v>
      </c>
      <c r="G113" s="41"/>
      <c r="H113" s="41">
        <v>8</v>
      </c>
      <c r="I113" s="41">
        <f>SUM(J113:K113)</f>
        <v>8</v>
      </c>
      <c r="J113" s="41"/>
      <c r="K113" s="41">
        <v>8</v>
      </c>
      <c r="L113" s="41">
        <f>SUM(M113:N113)</f>
        <v>0</v>
      </c>
      <c r="M113" s="41"/>
      <c r="N113" s="41"/>
    </row>
    <row r="114" spans="1:14" ht="31.5">
      <c r="A114" s="197" t="s">
        <v>26</v>
      </c>
      <c r="B114" s="83" t="s">
        <v>198</v>
      </c>
      <c r="C114" s="42"/>
      <c r="D114" s="42"/>
      <c r="E114" s="42"/>
      <c r="F114" s="58">
        <f aca="true" t="shared" si="55" ref="F114:N114">SUM(F115,F120)</f>
        <v>62067.5</v>
      </c>
      <c r="G114" s="58">
        <f t="shared" si="55"/>
        <v>7357.9</v>
      </c>
      <c r="H114" s="58">
        <f t="shared" si="55"/>
        <v>54709.6</v>
      </c>
      <c r="I114" s="58">
        <f t="shared" si="55"/>
        <v>55964.700000000004</v>
      </c>
      <c r="J114" s="58">
        <f t="shared" si="55"/>
        <v>7435.4</v>
      </c>
      <c r="K114" s="58">
        <f t="shared" si="55"/>
        <v>48529.3</v>
      </c>
      <c r="L114" s="58">
        <f t="shared" si="55"/>
        <v>53263.7</v>
      </c>
      <c r="M114" s="58">
        <f t="shared" si="55"/>
        <v>7092</v>
      </c>
      <c r="N114" s="58">
        <f t="shared" si="55"/>
        <v>46171.7</v>
      </c>
    </row>
    <row r="115" spans="1:14" ht="15.75">
      <c r="A115" s="197" t="s">
        <v>115</v>
      </c>
      <c r="B115" s="83" t="s">
        <v>198</v>
      </c>
      <c r="C115" s="83" t="s">
        <v>192</v>
      </c>
      <c r="D115" s="77"/>
      <c r="E115" s="57"/>
      <c r="F115" s="58">
        <f>SUM(F116)</f>
        <v>51</v>
      </c>
      <c r="G115" s="58">
        <f aca="true" t="shared" si="56" ref="G115:N115">G116</f>
        <v>0</v>
      </c>
      <c r="H115" s="58">
        <f t="shared" si="56"/>
        <v>51</v>
      </c>
      <c r="I115" s="58">
        <f t="shared" si="56"/>
        <v>0</v>
      </c>
      <c r="J115" s="58">
        <f t="shared" si="56"/>
        <v>0</v>
      </c>
      <c r="K115" s="58">
        <f t="shared" si="56"/>
        <v>0</v>
      </c>
      <c r="L115" s="58">
        <f t="shared" si="56"/>
        <v>0</v>
      </c>
      <c r="M115" s="58">
        <f t="shared" si="56"/>
        <v>0</v>
      </c>
      <c r="N115" s="58">
        <f t="shared" si="56"/>
        <v>0</v>
      </c>
    </row>
    <row r="116" spans="1:14" ht="110.25">
      <c r="A116" s="197" t="s">
        <v>839</v>
      </c>
      <c r="B116" s="48" t="s">
        <v>198</v>
      </c>
      <c r="C116" s="48" t="s">
        <v>192</v>
      </c>
      <c r="D116" s="40" t="s">
        <v>342</v>
      </c>
      <c r="E116" s="42"/>
      <c r="F116" s="41">
        <f>SUM(,F117)</f>
        <v>51</v>
      </c>
      <c r="G116" s="41">
        <f aca="true" t="shared" si="57" ref="G116:N116">SUM(,G117)</f>
        <v>0</v>
      </c>
      <c r="H116" s="41">
        <f t="shared" si="57"/>
        <v>51</v>
      </c>
      <c r="I116" s="41">
        <f t="shared" si="57"/>
        <v>0</v>
      </c>
      <c r="J116" s="41">
        <f t="shared" si="57"/>
        <v>0</v>
      </c>
      <c r="K116" s="41">
        <f t="shared" si="57"/>
        <v>0</v>
      </c>
      <c r="L116" s="41">
        <f t="shared" si="57"/>
        <v>0</v>
      </c>
      <c r="M116" s="41">
        <f t="shared" si="57"/>
        <v>0</v>
      </c>
      <c r="N116" s="41">
        <f t="shared" si="57"/>
        <v>0</v>
      </c>
    </row>
    <row r="117" spans="1:14" ht="157.5">
      <c r="A117" s="39" t="s">
        <v>74</v>
      </c>
      <c r="B117" s="48" t="s">
        <v>198</v>
      </c>
      <c r="C117" s="48" t="s">
        <v>192</v>
      </c>
      <c r="D117" s="108" t="s">
        <v>343</v>
      </c>
      <c r="E117" s="42"/>
      <c r="F117" s="41">
        <f aca="true" t="shared" si="58" ref="F117:N118">F118</f>
        <v>51</v>
      </c>
      <c r="G117" s="41">
        <f t="shared" si="58"/>
        <v>0</v>
      </c>
      <c r="H117" s="41">
        <f t="shared" si="58"/>
        <v>51</v>
      </c>
      <c r="I117" s="41">
        <f t="shared" si="58"/>
        <v>0</v>
      </c>
      <c r="J117" s="41">
        <f t="shared" si="58"/>
        <v>0</v>
      </c>
      <c r="K117" s="41">
        <f t="shared" si="58"/>
        <v>0</v>
      </c>
      <c r="L117" s="41">
        <f t="shared" si="58"/>
        <v>0</v>
      </c>
      <c r="M117" s="41">
        <f t="shared" si="58"/>
        <v>0</v>
      </c>
      <c r="N117" s="41">
        <f t="shared" si="58"/>
        <v>0</v>
      </c>
    </row>
    <row r="118" spans="1:14" ht="63">
      <c r="A118" s="39" t="s">
        <v>116</v>
      </c>
      <c r="B118" s="48" t="s">
        <v>198</v>
      </c>
      <c r="C118" s="48" t="s">
        <v>192</v>
      </c>
      <c r="D118" s="108" t="s">
        <v>344</v>
      </c>
      <c r="E118" s="42"/>
      <c r="F118" s="41">
        <f t="shared" si="58"/>
        <v>51</v>
      </c>
      <c r="G118" s="41">
        <f t="shared" si="58"/>
        <v>0</v>
      </c>
      <c r="H118" s="41">
        <f t="shared" si="58"/>
        <v>51</v>
      </c>
      <c r="I118" s="41">
        <f t="shared" si="58"/>
        <v>0</v>
      </c>
      <c r="J118" s="41">
        <f t="shared" si="58"/>
        <v>0</v>
      </c>
      <c r="K118" s="41">
        <f t="shared" si="58"/>
        <v>0</v>
      </c>
      <c r="L118" s="41">
        <f t="shared" si="58"/>
        <v>0</v>
      </c>
      <c r="M118" s="41">
        <f t="shared" si="58"/>
        <v>0</v>
      </c>
      <c r="N118" s="41">
        <f t="shared" si="58"/>
        <v>0</v>
      </c>
    </row>
    <row r="119" spans="1:14" ht="78.75">
      <c r="A119" s="39" t="s">
        <v>341</v>
      </c>
      <c r="B119" s="48" t="s">
        <v>198</v>
      </c>
      <c r="C119" s="48" t="s">
        <v>192</v>
      </c>
      <c r="D119" s="48" t="s">
        <v>345</v>
      </c>
      <c r="E119" s="42" t="s">
        <v>169</v>
      </c>
      <c r="F119" s="41">
        <f>SUM(G119:H119)</f>
        <v>51</v>
      </c>
      <c r="G119" s="41"/>
      <c r="H119" s="41">
        <v>51</v>
      </c>
      <c r="I119" s="41">
        <f>SUM(J119:K119)</f>
        <v>0</v>
      </c>
      <c r="J119" s="41"/>
      <c r="K119" s="41"/>
      <c r="L119" s="41">
        <f>SUM(M119:N119)</f>
        <v>0</v>
      </c>
      <c r="M119" s="41"/>
      <c r="N119" s="41"/>
    </row>
    <row r="120" spans="1:14" ht="15.75">
      <c r="A120" s="197" t="s">
        <v>813</v>
      </c>
      <c r="B120" s="83" t="s">
        <v>198</v>
      </c>
      <c r="C120" s="83" t="s">
        <v>546</v>
      </c>
      <c r="D120" s="42"/>
      <c r="E120" s="42"/>
      <c r="F120" s="58">
        <f>SUM(F121,F125,F135,)</f>
        <v>62016.5</v>
      </c>
      <c r="G120" s="58">
        <f aca="true" t="shared" si="59" ref="G120:N120">SUM(G121,G125,G135,)</f>
        <v>7357.9</v>
      </c>
      <c r="H120" s="58">
        <f t="shared" si="59"/>
        <v>54658.6</v>
      </c>
      <c r="I120" s="58">
        <f t="shared" si="59"/>
        <v>55964.700000000004</v>
      </c>
      <c r="J120" s="58">
        <f t="shared" si="59"/>
        <v>7435.4</v>
      </c>
      <c r="K120" s="58">
        <f t="shared" si="59"/>
        <v>48529.3</v>
      </c>
      <c r="L120" s="58">
        <f t="shared" si="59"/>
        <v>53263.7</v>
      </c>
      <c r="M120" s="58">
        <f t="shared" si="59"/>
        <v>7092</v>
      </c>
      <c r="N120" s="58">
        <f t="shared" si="59"/>
        <v>46171.7</v>
      </c>
    </row>
    <row r="121" spans="1:14" ht="78.75">
      <c r="A121" s="60" t="s">
        <v>847</v>
      </c>
      <c r="B121" s="48" t="s">
        <v>198</v>
      </c>
      <c r="C121" s="48" t="s">
        <v>546</v>
      </c>
      <c r="D121" s="40" t="s">
        <v>432</v>
      </c>
      <c r="E121" s="42"/>
      <c r="F121" s="41">
        <f>F122</f>
        <v>0</v>
      </c>
      <c r="G121" s="41">
        <f aca="true" t="shared" si="60" ref="G121:N123">G122</f>
        <v>0</v>
      </c>
      <c r="H121" s="41">
        <f t="shared" si="60"/>
        <v>0</v>
      </c>
      <c r="I121" s="41">
        <f t="shared" si="60"/>
        <v>615.4</v>
      </c>
      <c r="J121" s="41">
        <f t="shared" si="60"/>
        <v>615.4</v>
      </c>
      <c r="K121" s="41">
        <f t="shared" si="60"/>
        <v>0</v>
      </c>
      <c r="L121" s="41">
        <f t="shared" si="60"/>
        <v>0</v>
      </c>
      <c r="M121" s="41">
        <f t="shared" si="60"/>
        <v>0</v>
      </c>
      <c r="N121" s="41">
        <f t="shared" si="60"/>
        <v>0</v>
      </c>
    </row>
    <row r="122" spans="1:14" ht="173.25">
      <c r="A122" s="60" t="s">
        <v>229</v>
      </c>
      <c r="B122" s="48" t="s">
        <v>198</v>
      </c>
      <c r="C122" s="48" t="s">
        <v>546</v>
      </c>
      <c r="D122" s="40" t="s">
        <v>431</v>
      </c>
      <c r="E122" s="42"/>
      <c r="F122" s="41">
        <f>F123</f>
        <v>0</v>
      </c>
      <c r="G122" s="41">
        <f t="shared" si="60"/>
        <v>0</v>
      </c>
      <c r="H122" s="41">
        <f t="shared" si="60"/>
        <v>0</v>
      </c>
      <c r="I122" s="41">
        <f t="shared" si="60"/>
        <v>615.4</v>
      </c>
      <c r="J122" s="41">
        <f t="shared" si="60"/>
        <v>615.4</v>
      </c>
      <c r="K122" s="41">
        <f t="shared" si="60"/>
        <v>0</v>
      </c>
      <c r="L122" s="41">
        <f t="shared" si="60"/>
        <v>0</v>
      </c>
      <c r="M122" s="41">
        <f t="shared" si="60"/>
        <v>0</v>
      </c>
      <c r="N122" s="41">
        <f t="shared" si="60"/>
        <v>0</v>
      </c>
    </row>
    <row r="123" spans="1:14" ht="63">
      <c r="A123" s="60" t="s">
        <v>657</v>
      </c>
      <c r="B123" s="48" t="s">
        <v>198</v>
      </c>
      <c r="C123" s="48" t="s">
        <v>546</v>
      </c>
      <c r="D123" s="40" t="s">
        <v>433</v>
      </c>
      <c r="E123" s="42"/>
      <c r="F123" s="41">
        <f>F124</f>
        <v>0</v>
      </c>
      <c r="G123" s="41">
        <f t="shared" si="60"/>
        <v>0</v>
      </c>
      <c r="H123" s="41">
        <f t="shared" si="60"/>
        <v>0</v>
      </c>
      <c r="I123" s="41">
        <f t="shared" si="60"/>
        <v>615.4</v>
      </c>
      <c r="J123" s="41">
        <f t="shared" si="60"/>
        <v>615.4</v>
      </c>
      <c r="K123" s="41">
        <f t="shared" si="60"/>
        <v>0</v>
      </c>
      <c r="L123" s="41">
        <f t="shared" si="60"/>
        <v>0</v>
      </c>
      <c r="M123" s="41">
        <f t="shared" si="60"/>
        <v>0</v>
      </c>
      <c r="N123" s="41">
        <f t="shared" si="60"/>
        <v>0</v>
      </c>
    </row>
    <row r="124" spans="1:14" ht="94.5">
      <c r="A124" s="39" t="s">
        <v>230</v>
      </c>
      <c r="B124" s="48" t="s">
        <v>198</v>
      </c>
      <c r="C124" s="48" t="s">
        <v>546</v>
      </c>
      <c r="D124" s="42" t="s">
        <v>231</v>
      </c>
      <c r="E124" s="42" t="s">
        <v>169</v>
      </c>
      <c r="F124" s="41">
        <f>SUM(G124:H124)</f>
        <v>0</v>
      </c>
      <c r="G124" s="41"/>
      <c r="H124" s="41"/>
      <c r="I124" s="41">
        <f>SUM(J124:K124)</f>
        <v>615.4</v>
      </c>
      <c r="J124" s="41">
        <v>615.4</v>
      </c>
      <c r="K124" s="41"/>
      <c r="L124" s="41">
        <f>SUM(M124:N124)</f>
        <v>0</v>
      </c>
      <c r="M124" s="41"/>
      <c r="N124" s="41"/>
    </row>
    <row r="125" spans="1:14" ht="110.25">
      <c r="A125" s="60" t="s">
        <v>839</v>
      </c>
      <c r="B125" s="48" t="s">
        <v>198</v>
      </c>
      <c r="C125" s="48" t="s">
        <v>546</v>
      </c>
      <c r="D125" s="109" t="s">
        <v>395</v>
      </c>
      <c r="E125" s="42"/>
      <c r="F125" s="41">
        <f aca="true" t="shared" si="61" ref="F125:N125">F126</f>
        <v>58127.6</v>
      </c>
      <c r="G125" s="41">
        <f t="shared" si="61"/>
        <v>6559</v>
      </c>
      <c r="H125" s="41">
        <f t="shared" si="61"/>
        <v>51568.6</v>
      </c>
      <c r="I125" s="41">
        <f t="shared" si="61"/>
        <v>55349.3</v>
      </c>
      <c r="J125" s="41">
        <f t="shared" si="61"/>
        <v>6820</v>
      </c>
      <c r="K125" s="41">
        <f t="shared" si="61"/>
        <v>48529.3</v>
      </c>
      <c r="L125" s="41">
        <f t="shared" si="61"/>
        <v>53263.7</v>
      </c>
      <c r="M125" s="41">
        <f t="shared" si="61"/>
        <v>7092</v>
      </c>
      <c r="N125" s="41">
        <f t="shared" si="61"/>
        <v>46171.7</v>
      </c>
    </row>
    <row r="126" spans="1:14" ht="189">
      <c r="A126" s="44" t="s">
        <v>840</v>
      </c>
      <c r="B126" s="48" t="s">
        <v>198</v>
      </c>
      <c r="C126" s="48" t="s">
        <v>546</v>
      </c>
      <c r="D126" s="85" t="s">
        <v>402</v>
      </c>
      <c r="E126" s="42"/>
      <c r="F126" s="41">
        <f>SUM(F127,F130,F133,)</f>
        <v>58127.6</v>
      </c>
      <c r="G126" s="41">
        <f aca="true" t="shared" si="62" ref="G126:N126">SUM(G127,G130,G133,)</f>
        <v>6559</v>
      </c>
      <c r="H126" s="41">
        <f t="shared" si="62"/>
        <v>51568.6</v>
      </c>
      <c r="I126" s="41">
        <f t="shared" si="62"/>
        <v>55349.3</v>
      </c>
      <c r="J126" s="41">
        <f t="shared" si="62"/>
        <v>6820</v>
      </c>
      <c r="K126" s="41">
        <f t="shared" si="62"/>
        <v>48529.3</v>
      </c>
      <c r="L126" s="41">
        <f t="shared" si="62"/>
        <v>53263.7</v>
      </c>
      <c r="M126" s="41">
        <f t="shared" si="62"/>
        <v>7092</v>
      </c>
      <c r="N126" s="41">
        <f t="shared" si="62"/>
        <v>46171.7</v>
      </c>
    </row>
    <row r="127" spans="1:14" ht="63">
      <c r="A127" s="44" t="s">
        <v>671</v>
      </c>
      <c r="B127" s="48" t="s">
        <v>198</v>
      </c>
      <c r="C127" s="48" t="s">
        <v>546</v>
      </c>
      <c r="D127" s="85" t="s">
        <v>669</v>
      </c>
      <c r="E127" s="42"/>
      <c r="F127" s="41">
        <f aca="true" t="shared" si="63" ref="F127:N127">SUM(F128:F129)</f>
        <v>45030.6</v>
      </c>
      <c r="G127" s="41">
        <f t="shared" si="63"/>
        <v>0</v>
      </c>
      <c r="H127" s="41">
        <f t="shared" si="63"/>
        <v>45030.6</v>
      </c>
      <c r="I127" s="41">
        <f t="shared" si="63"/>
        <v>41730.3</v>
      </c>
      <c r="J127" s="41">
        <f t="shared" si="63"/>
        <v>0</v>
      </c>
      <c r="K127" s="41">
        <f t="shared" si="63"/>
        <v>41730.3</v>
      </c>
      <c r="L127" s="41">
        <f t="shared" si="63"/>
        <v>39100.7</v>
      </c>
      <c r="M127" s="41">
        <f t="shared" si="63"/>
        <v>0</v>
      </c>
      <c r="N127" s="41">
        <f t="shared" si="63"/>
        <v>39100.7</v>
      </c>
    </row>
    <row r="128" spans="1:14" ht="63">
      <c r="A128" s="39" t="s">
        <v>254</v>
      </c>
      <c r="B128" s="48" t="s">
        <v>198</v>
      </c>
      <c r="C128" s="48" t="s">
        <v>546</v>
      </c>
      <c r="D128" s="47" t="s">
        <v>670</v>
      </c>
      <c r="E128" s="42" t="s">
        <v>169</v>
      </c>
      <c r="F128" s="41">
        <f>SUM(G128:H128)</f>
        <v>526</v>
      </c>
      <c r="G128" s="41"/>
      <c r="H128" s="41">
        <v>526</v>
      </c>
      <c r="I128" s="41">
        <f>SUM(J128:K128)</f>
        <v>0</v>
      </c>
      <c r="J128" s="41"/>
      <c r="K128" s="41"/>
      <c r="L128" s="41">
        <f>SUM(M128:N128)</f>
        <v>0</v>
      </c>
      <c r="M128" s="41"/>
      <c r="N128" s="41"/>
    </row>
    <row r="129" spans="1:14" ht="94.5">
      <c r="A129" s="44" t="s">
        <v>721</v>
      </c>
      <c r="B129" s="48" t="s">
        <v>198</v>
      </c>
      <c r="C129" s="48" t="s">
        <v>546</v>
      </c>
      <c r="D129" s="86" t="s">
        <v>670</v>
      </c>
      <c r="E129" s="42" t="s">
        <v>815</v>
      </c>
      <c r="F129" s="41">
        <f>SUM(G129:H129)</f>
        <v>44504.6</v>
      </c>
      <c r="G129" s="41"/>
      <c r="H129" s="41">
        <v>44504.6</v>
      </c>
      <c r="I129" s="41">
        <f>SUM(J129:K129)</f>
        <v>41730.3</v>
      </c>
      <c r="J129" s="41"/>
      <c r="K129" s="41">
        <v>41730.3</v>
      </c>
      <c r="L129" s="41">
        <f>SUM(M129:N129)</f>
        <v>39100.7</v>
      </c>
      <c r="M129" s="41"/>
      <c r="N129" s="41">
        <v>39100.7</v>
      </c>
    </row>
    <row r="130" spans="1:14" ht="63">
      <c r="A130" s="44" t="s">
        <v>830</v>
      </c>
      <c r="B130" s="48" t="s">
        <v>198</v>
      </c>
      <c r="C130" s="48" t="s">
        <v>546</v>
      </c>
      <c r="D130" s="85" t="s">
        <v>831</v>
      </c>
      <c r="E130" s="42"/>
      <c r="F130" s="41">
        <f aca="true" t="shared" si="64" ref="F130:N130">SUM(F131:F132)</f>
        <v>13076</v>
      </c>
      <c r="G130" s="41">
        <f t="shared" si="64"/>
        <v>6538</v>
      </c>
      <c r="H130" s="41">
        <f t="shared" si="64"/>
        <v>6538</v>
      </c>
      <c r="I130" s="41">
        <f t="shared" si="64"/>
        <v>13598</v>
      </c>
      <c r="J130" s="41">
        <f t="shared" si="64"/>
        <v>6799</v>
      </c>
      <c r="K130" s="41">
        <f t="shared" si="64"/>
        <v>6799</v>
      </c>
      <c r="L130" s="41">
        <f t="shared" si="64"/>
        <v>14142</v>
      </c>
      <c r="M130" s="41">
        <f t="shared" si="64"/>
        <v>7071</v>
      </c>
      <c r="N130" s="41">
        <f t="shared" si="64"/>
        <v>7071</v>
      </c>
    </row>
    <row r="131" spans="1:14" ht="94.5">
      <c r="A131" s="44" t="s">
        <v>278</v>
      </c>
      <c r="B131" s="48" t="s">
        <v>198</v>
      </c>
      <c r="C131" s="48" t="s">
        <v>546</v>
      </c>
      <c r="D131" s="86" t="s">
        <v>334</v>
      </c>
      <c r="E131" s="42" t="s">
        <v>169</v>
      </c>
      <c r="F131" s="41">
        <f>SUM(G131:H131)</f>
        <v>6538</v>
      </c>
      <c r="G131" s="41"/>
      <c r="H131" s="41">
        <v>6538</v>
      </c>
      <c r="I131" s="41">
        <f>SUM(J131:K131)</f>
        <v>6799</v>
      </c>
      <c r="J131" s="41"/>
      <c r="K131" s="41">
        <v>6799</v>
      </c>
      <c r="L131" s="41">
        <f>SUM(M131:N131)</f>
        <v>7071</v>
      </c>
      <c r="M131" s="41"/>
      <c r="N131" s="41">
        <v>7071</v>
      </c>
    </row>
    <row r="132" spans="1:14" ht="110.25">
      <c r="A132" s="44" t="s">
        <v>358</v>
      </c>
      <c r="B132" s="48" t="s">
        <v>198</v>
      </c>
      <c r="C132" s="48" t="s">
        <v>546</v>
      </c>
      <c r="D132" s="86" t="s">
        <v>635</v>
      </c>
      <c r="E132" s="42" t="s">
        <v>169</v>
      </c>
      <c r="F132" s="41">
        <f>SUM(G132:H132)</f>
        <v>6538</v>
      </c>
      <c r="G132" s="41">
        <v>6538</v>
      </c>
      <c r="H132" s="41"/>
      <c r="I132" s="41">
        <f>SUM(J132:K132)</f>
        <v>6799</v>
      </c>
      <c r="J132" s="41">
        <v>6799</v>
      </c>
      <c r="K132" s="41"/>
      <c r="L132" s="41">
        <f>SUM(M132:N132)</f>
        <v>7071</v>
      </c>
      <c r="M132" s="41">
        <v>7071</v>
      </c>
      <c r="N132" s="41"/>
    </row>
    <row r="133" spans="1:14" ht="94.5">
      <c r="A133" s="44" t="s">
        <v>96</v>
      </c>
      <c r="B133" s="48" t="s">
        <v>198</v>
      </c>
      <c r="C133" s="48" t="s">
        <v>546</v>
      </c>
      <c r="D133" s="87" t="s">
        <v>95</v>
      </c>
      <c r="E133" s="42"/>
      <c r="F133" s="41">
        <f aca="true" t="shared" si="65" ref="F133:N133">F134</f>
        <v>21</v>
      </c>
      <c r="G133" s="41">
        <f t="shared" si="65"/>
        <v>21</v>
      </c>
      <c r="H133" s="41">
        <f t="shared" si="65"/>
        <v>0</v>
      </c>
      <c r="I133" s="41">
        <f t="shared" si="65"/>
        <v>21</v>
      </c>
      <c r="J133" s="41">
        <f t="shared" si="65"/>
        <v>21</v>
      </c>
      <c r="K133" s="41">
        <f t="shared" si="65"/>
        <v>0</v>
      </c>
      <c r="L133" s="41">
        <f t="shared" si="65"/>
        <v>21</v>
      </c>
      <c r="M133" s="41">
        <f t="shared" si="65"/>
        <v>21</v>
      </c>
      <c r="N133" s="41">
        <f t="shared" si="65"/>
        <v>0</v>
      </c>
    </row>
    <row r="134" spans="1:14" ht="126">
      <c r="A134" s="39" t="s">
        <v>545</v>
      </c>
      <c r="B134" s="48" t="s">
        <v>198</v>
      </c>
      <c r="C134" s="48" t="s">
        <v>546</v>
      </c>
      <c r="D134" s="80" t="s">
        <v>596</v>
      </c>
      <c r="E134" s="42" t="s">
        <v>169</v>
      </c>
      <c r="F134" s="41">
        <f>SUM(G134:H134)</f>
        <v>21</v>
      </c>
      <c r="G134" s="49">
        <v>21</v>
      </c>
      <c r="H134" s="49"/>
      <c r="I134" s="41">
        <f>SUM(J134:K134)</f>
        <v>21</v>
      </c>
      <c r="J134" s="49">
        <v>21</v>
      </c>
      <c r="K134" s="49"/>
      <c r="L134" s="41">
        <f>SUM(M134:N134)</f>
        <v>21</v>
      </c>
      <c r="M134" s="49">
        <v>21</v>
      </c>
      <c r="N134" s="49"/>
    </row>
    <row r="135" spans="1:14" ht="78.75">
      <c r="A135" s="60" t="s">
        <v>841</v>
      </c>
      <c r="B135" s="48" t="s">
        <v>198</v>
      </c>
      <c r="C135" s="48" t="s">
        <v>546</v>
      </c>
      <c r="D135" s="85">
        <v>12</v>
      </c>
      <c r="E135" s="42"/>
      <c r="F135" s="41">
        <f>SUM(F136,)</f>
        <v>3888.9</v>
      </c>
      <c r="G135" s="41">
        <f aca="true" t="shared" si="66" ref="G135:N135">SUM(G136,)</f>
        <v>798.9</v>
      </c>
      <c r="H135" s="41">
        <f t="shared" si="66"/>
        <v>3090</v>
      </c>
      <c r="I135" s="41">
        <f t="shared" si="66"/>
        <v>0</v>
      </c>
      <c r="J135" s="41">
        <f t="shared" si="66"/>
        <v>0</v>
      </c>
      <c r="K135" s="41">
        <f t="shared" si="66"/>
        <v>0</v>
      </c>
      <c r="L135" s="41">
        <f t="shared" si="66"/>
        <v>0</v>
      </c>
      <c r="M135" s="41">
        <f t="shared" si="66"/>
        <v>0</v>
      </c>
      <c r="N135" s="41">
        <f t="shared" si="66"/>
        <v>0</v>
      </c>
    </row>
    <row r="136" spans="1:14" ht="78.75">
      <c r="A136" s="60" t="s">
        <v>14</v>
      </c>
      <c r="B136" s="48" t="s">
        <v>198</v>
      </c>
      <c r="C136" s="48" t="s">
        <v>546</v>
      </c>
      <c r="D136" s="85" t="s">
        <v>13</v>
      </c>
      <c r="E136" s="42"/>
      <c r="F136" s="41">
        <f>F137</f>
        <v>3888.9</v>
      </c>
      <c r="G136" s="41">
        <f aca="true" t="shared" si="67" ref="G136:N136">G137</f>
        <v>798.9</v>
      </c>
      <c r="H136" s="41">
        <f t="shared" si="67"/>
        <v>3090</v>
      </c>
      <c r="I136" s="41">
        <f t="shared" si="67"/>
        <v>0</v>
      </c>
      <c r="J136" s="41">
        <f t="shared" si="67"/>
        <v>0</v>
      </c>
      <c r="K136" s="41">
        <f t="shared" si="67"/>
        <v>0</v>
      </c>
      <c r="L136" s="41">
        <f t="shared" si="67"/>
        <v>0</v>
      </c>
      <c r="M136" s="41">
        <f t="shared" si="67"/>
        <v>0</v>
      </c>
      <c r="N136" s="41">
        <f t="shared" si="67"/>
        <v>0</v>
      </c>
    </row>
    <row r="137" spans="1:14" ht="47.25">
      <c r="A137" s="60" t="s">
        <v>255</v>
      </c>
      <c r="B137" s="48" t="s">
        <v>198</v>
      </c>
      <c r="C137" s="48" t="s">
        <v>546</v>
      </c>
      <c r="D137" s="85" t="s">
        <v>581</v>
      </c>
      <c r="E137" s="42"/>
      <c r="F137" s="41">
        <f aca="true" t="shared" si="68" ref="F137:N137">SUM(F138:F138)</f>
        <v>3888.9</v>
      </c>
      <c r="G137" s="41">
        <f t="shared" si="68"/>
        <v>798.9</v>
      </c>
      <c r="H137" s="41">
        <f t="shared" si="68"/>
        <v>3090</v>
      </c>
      <c r="I137" s="41">
        <f t="shared" si="68"/>
        <v>0</v>
      </c>
      <c r="J137" s="41">
        <f t="shared" si="68"/>
        <v>0</v>
      </c>
      <c r="K137" s="41">
        <f t="shared" si="68"/>
        <v>0</v>
      </c>
      <c r="L137" s="41">
        <f t="shared" si="68"/>
        <v>0</v>
      </c>
      <c r="M137" s="41">
        <f t="shared" si="68"/>
        <v>0</v>
      </c>
      <c r="N137" s="41">
        <f t="shared" si="68"/>
        <v>0</v>
      </c>
    </row>
    <row r="138" spans="1:14" ht="141.75">
      <c r="A138" s="95" t="s">
        <v>582</v>
      </c>
      <c r="B138" s="48" t="s">
        <v>198</v>
      </c>
      <c r="C138" s="48" t="s">
        <v>546</v>
      </c>
      <c r="D138" s="80" t="s">
        <v>305</v>
      </c>
      <c r="E138" s="42" t="s">
        <v>169</v>
      </c>
      <c r="F138" s="41">
        <f>SUM(G138:H138)</f>
        <v>3888.9</v>
      </c>
      <c r="G138" s="41">
        <v>798.9</v>
      </c>
      <c r="H138" s="41">
        <v>3090</v>
      </c>
      <c r="I138" s="41">
        <f>SUM(J138:K138)</f>
        <v>0</v>
      </c>
      <c r="J138" s="41"/>
      <c r="K138" s="41"/>
      <c r="L138" s="41">
        <f>SUM(M138:N138)</f>
        <v>0</v>
      </c>
      <c r="M138" s="41"/>
      <c r="N138" s="41"/>
    </row>
    <row r="139" spans="1:14" ht="15.75">
      <c r="A139" s="82" t="s">
        <v>42</v>
      </c>
      <c r="B139" s="83" t="s">
        <v>549</v>
      </c>
      <c r="C139" s="83"/>
      <c r="D139" s="110"/>
      <c r="E139" s="57"/>
      <c r="F139" s="58">
        <f>SUM(F140)</f>
        <v>578</v>
      </c>
      <c r="G139" s="58">
        <f aca="true" t="shared" si="69" ref="G139:N139">SUM(G140)</f>
        <v>578</v>
      </c>
      <c r="H139" s="58">
        <f t="shared" si="69"/>
        <v>0</v>
      </c>
      <c r="I139" s="58">
        <f t="shared" si="69"/>
        <v>605</v>
      </c>
      <c r="J139" s="58">
        <f t="shared" si="69"/>
        <v>605</v>
      </c>
      <c r="K139" s="58">
        <f t="shared" si="69"/>
        <v>0</v>
      </c>
      <c r="L139" s="58">
        <f t="shared" si="69"/>
        <v>628</v>
      </c>
      <c r="M139" s="58">
        <f t="shared" si="69"/>
        <v>628</v>
      </c>
      <c r="N139" s="58">
        <f t="shared" si="69"/>
        <v>0</v>
      </c>
    </row>
    <row r="140" spans="1:14" ht="31.5">
      <c r="A140" s="82" t="s">
        <v>43</v>
      </c>
      <c r="B140" s="83" t="s">
        <v>549</v>
      </c>
      <c r="C140" s="83" t="s">
        <v>198</v>
      </c>
      <c r="D140" s="110"/>
      <c r="E140" s="57"/>
      <c r="F140" s="58">
        <f>SUM(F141,)</f>
        <v>578</v>
      </c>
      <c r="G140" s="58">
        <f aca="true" t="shared" si="70" ref="G140:N140">SUM(G141,)</f>
        <v>578</v>
      </c>
      <c r="H140" s="58">
        <f t="shared" si="70"/>
        <v>0</v>
      </c>
      <c r="I140" s="58">
        <f t="shared" si="70"/>
        <v>605</v>
      </c>
      <c r="J140" s="58">
        <f t="shared" si="70"/>
        <v>605</v>
      </c>
      <c r="K140" s="58">
        <f t="shared" si="70"/>
        <v>0</v>
      </c>
      <c r="L140" s="58">
        <f t="shared" si="70"/>
        <v>628</v>
      </c>
      <c r="M140" s="58">
        <f t="shared" si="70"/>
        <v>628</v>
      </c>
      <c r="N140" s="58">
        <f t="shared" si="70"/>
        <v>0</v>
      </c>
    </row>
    <row r="141" spans="1:14" ht="94.5">
      <c r="A141" s="60" t="s">
        <v>60</v>
      </c>
      <c r="B141" s="48" t="s">
        <v>549</v>
      </c>
      <c r="C141" s="48" t="s">
        <v>198</v>
      </c>
      <c r="D141" s="61" t="s">
        <v>191</v>
      </c>
      <c r="E141" s="42"/>
      <c r="F141" s="41">
        <f>F142</f>
        <v>578</v>
      </c>
      <c r="G141" s="41">
        <f aca="true" t="shared" si="71" ref="G141:N141">G142</f>
        <v>578</v>
      </c>
      <c r="H141" s="41">
        <f t="shared" si="71"/>
        <v>0</v>
      </c>
      <c r="I141" s="41">
        <f>I142</f>
        <v>605</v>
      </c>
      <c r="J141" s="41">
        <f t="shared" si="71"/>
        <v>605</v>
      </c>
      <c r="K141" s="41">
        <f t="shared" si="71"/>
        <v>0</v>
      </c>
      <c r="L141" s="41">
        <f>L142</f>
        <v>628</v>
      </c>
      <c r="M141" s="41">
        <f t="shared" si="71"/>
        <v>628</v>
      </c>
      <c r="N141" s="41">
        <f t="shared" si="71"/>
        <v>0</v>
      </c>
    </row>
    <row r="142" spans="1:14" ht="173.25">
      <c r="A142" s="44" t="s">
        <v>842</v>
      </c>
      <c r="B142" s="48" t="s">
        <v>549</v>
      </c>
      <c r="C142" s="48" t="s">
        <v>198</v>
      </c>
      <c r="D142" s="61" t="s">
        <v>568</v>
      </c>
      <c r="E142" s="42"/>
      <c r="F142" s="41">
        <f>F143</f>
        <v>578</v>
      </c>
      <c r="G142" s="41">
        <f>G143</f>
        <v>578</v>
      </c>
      <c r="H142" s="41">
        <f>H143</f>
        <v>0</v>
      </c>
      <c r="I142" s="41">
        <f>I143</f>
        <v>605</v>
      </c>
      <c r="J142" s="41">
        <f>J143</f>
        <v>605</v>
      </c>
      <c r="K142" s="41">
        <f>K143</f>
        <v>0</v>
      </c>
      <c r="L142" s="41">
        <f>L143</f>
        <v>628</v>
      </c>
      <c r="M142" s="41">
        <f>M143</f>
        <v>628</v>
      </c>
      <c r="N142" s="41">
        <f>N143</f>
        <v>0</v>
      </c>
    </row>
    <row r="143" spans="1:14" ht="94.5">
      <c r="A143" s="44" t="s">
        <v>189</v>
      </c>
      <c r="B143" s="48" t="s">
        <v>549</v>
      </c>
      <c r="C143" s="48" t="s">
        <v>198</v>
      </c>
      <c r="D143" s="61" t="s">
        <v>190</v>
      </c>
      <c r="E143" s="42"/>
      <c r="F143" s="41">
        <f>SUM(F144:F145)</f>
        <v>578</v>
      </c>
      <c r="G143" s="41">
        <f aca="true" t="shared" si="72" ref="G143:N143">SUM(G144:G145)</f>
        <v>578</v>
      </c>
      <c r="H143" s="41">
        <f t="shared" si="72"/>
        <v>0</v>
      </c>
      <c r="I143" s="41">
        <f t="shared" si="72"/>
        <v>605</v>
      </c>
      <c r="J143" s="41">
        <f t="shared" si="72"/>
        <v>605</v>
      </c>
      <c r="K143" s="41">
        <f t="shared" si="72"/>
        <v>0</v>
      </c>
      <c r="L143" s="41">
        <f t="shared" si="72"/>
        <v>628</v>
      </c>
      <c r="M143" s="41">
        <f t="shared" si="72"/>
        <v>628</v>
      </c>
      <c r="N143" s="41">
        <f t="shared" si="72"/>
        <v>0</v>
      </c>
    </row>
    <row r="144" spans="1:14" ht="204.75">
      <c r="A144" s="46" t="s">
        <v>387</v>
      </c>
      <c r="B144" s="48" t="s">
        <v>549</v>
      </c>
      <c r="C144" s="48" t="s">
        <v>198</v>
      </c>
      <c r="D144" s="47" t="s">
        <v>629</v>
      </c>
      <c r="E144" s="42" t="s">
        <v>167</v>
      </c>
      <c r="F144" s="41">
        <f>SUM(G144:H144)</f>
        <v>528</v>
      </c>
      <c r="G144" s="49">
        <v>528</v>
      </c>
      <c r="H144" s="49"/>
      <c r="I144" s="41">
        <f>SUM(J144:K144)</f>
        <v>555</v>
      </c>
      <c r="J144" s="49">
        <v>555</v>
      </c>
      <c r="K144" s="49"/>
      <c r="L144" s="41">
        <f>SUM(M144:N144)</f>
        <v>578</v>
      </c>
      <c r="M144" s="49">
        <v>578</v>
      </c>
      <c r="N144" s="49"/>
    </row>
    <row r="145" spans="1:14" ht="126">
      <c r="A145" s="46" t="s">
        <v>233</v>
      </c>
      <c r="B145" s="48" t="s">
        <v>549</v>
      </c>
      <c r="C145" s="48" t="s">
        <v>198</v>
      </c>
      <c r="D145" s="47" t="s">
        <v>629</v>
      </c>
      <c r="E145" s="42" t="s">
        <v>169</v>
      </c>
      <c r="F145" s="41">
        <f>SUM(G145:H145)</f>
        <v>50</v>
      </c>
      <c r="G145" s="49">
        <v>50</v>
      </c>
      <c r="H145" s="49"/>
      <c r="I145" s="41">
        <f>SUM(J145:K145)</f>
        <v>50</v>
      </c>
      <c r="J145" s="49">
        <v>50</v>
      </c>
      <c r="K145" s="49"/>
      <c r="L145" s="41">
        <f>SUM(M145:N145)</f>
        <v>50</v>
      </c>
      <c r="M145" s="49">
        <v>50</v>
      </c>
      <c r="N145" s="49"/>
    </row>
    <row r="146" spans="1:14" ht="15.75">
      <c r="A146" s="197" t="s">
        <v>814</v>
      </c>
      <c r="B146" s="83" t="s">
        <v>395</v>
      </c>
      <c r="C146" s="42"/>
      <c r="D146" s="42"/>
      <c r="E146" s="42"/>
      <c r="F146" s="58">
        <f>SUM(F147,F156,F170,F176,F186)</f>
        <v>585502.2</v>
      </c>
      <c r="G146" s="58">
        <f aca="true" t="shared" si="73" ref="G146:N146">SUM(G147,G156,G170,G176,G186)</f>
        <v>415190.30000000005</v>
      </c>
      <c r="H146" s="58">
        <f t="shared" si="73"/>
        <v>170311.9</v>
      </c>
      <c r="I146" s="58">
        <f t="shared" si="73"/>
        <v>461523.39999999997</v>
      </c>
      <c r="J146" s="58">
        <f t="shared" si="73"/>
        <v>324601.1</v>
      </c>
      <c r="K146" s="58">
        <f t="shared" si="73"/>
        <v>136922.30000000002</v>
      </c>
      <c r="L146" s="58">
        <f t="shared" si="73"/>
        <v>472136.4</v>
      </c>
      <c r="M146" s="58">
        <f t="shared" si="73"/>
        <v>336230.1</v>
      </c>
      <c r="N146" s="58">
        <f t="shared" si="73"/>
        <v>135906.3</v>
      </c>
    </row>
    <row r="147" spans="1:14" ht="15.75">
      <c r="A147" s="197" t="s">
        <v>604</v>
      </c>
      <c r="B147" s="83" t="s">
        <v>395</v>
      </c>
      <c r="C147" s="83" t="s">
        <v>192</v>
      </c>
      <c r="D147" s="42"/>
      <c r="E147" s="42"/>
      <c r="F147" s="58">
        <f>SUM(F148,)</f>
        <v>179630.3</v>
      </c>
      <c r="G147" s="58">
        <f aca="true" t="shared" si="74" ref="G147:N147">SUM(G148,)</f>
        <v>150238</v>
      </c>
      <c r="H147" s="58">
        <f t="shared" si="74"/>
        <v>29392.3</v>
      </c>
      <c r="I147" s="58">
        <f t="shared" si="74"/>
        <v>121003.6</v>
      </c>
      <c r="J147" s="58">
        <f t="shared" si="74"/>
        <v>104247</v>
      </c>
      <c r="K147" s="58">
        <f t="shared" si="74"/>
        <v>16756.6</v>
      </c>
      <c r="L147" s="58">
        <f t="shared" si="74"/>
        <v>124338.8</v>
      </c>
      <c r="M147" s="58">
        <f t="shared" si="74"/>
        <v>108417</v>
      </c>
      <c r="N147" s="58">
        <f t="shared" si="74"/>
        <v>15921.8</v>
      </c>
    </row>
    <row r="148" spans="1:14" ht="63">
      <c r="A148" s="60" t="s">
        <v>843</v>
      </c>
      <c r="B148" s="48" t="s">
        <v>395</v>
      </c>
      <c r="C148" s="48" t="s">
        <v>192</v>
      </c>
      <c r="D148" s="40" t="s">
        <v>734</v>
      </c>
      <c r="E148" s="42"/>
      <c r="F148" s="41">
        <f aca="true" t="shared" si="75" ref="F148:N148">F149</f>
        <v>179630.3</v>
      </c>
      <c r="G148" s="41">
        <f t="shared" si="75"/>
        <v>150238</v>
      </c>
      <c r="H148" s="41">
        <f t="shared" si="75"/>
        <v>29392.3</v>
      </c>
      <c r="I148" s="41">
        <f t="shared" si="75"/>
        <v>121003.6</v>
      </c>
      <c r="J148" s="41">
        <f t="shared" si="75"/>
        <v>104247</v>
      </c>
      <c r="K148" s="41">
        <f t="shared" si="75"/>
        <v>16756.6</v>
      </c>
      <c r="L148" s="41">
        <f t="shared" si="75"/>
        <v>124338.8</v>
      </c>
      <c r="M148" s="41">
        <f t="shared" si="75"/>
        <v>108417</v>
      </c>
      <c r="N148" s="41">
        <f t="shared" si="75"/>
        <v>15921.8</v>
      </c>
    </row>
    <row r="149" spans="1:14" ht="94.5">
      <c r="A149" s="60" t="s">
        <v>109</v>
      </c>
      <c r="B149" s="48" t="s">
        <v>395</v>
      </c>
      <c r="C149" s="48" t="s">
        <v>192</v>
      </c>
      <c r="D149" s="40" t="s">
        <v>735</v>
      </c>
      <c r="E149" s="42"/>
      <c r="F149" s="41">
        <f aca="true" t="shared" si="76" ref="F149:N149">SUM(F150,F153)</f>
        <v>179630.3</v>
      </c>
      <c r="G149" s="41">
        <f t="shared" si="76"/>
        <v>150238</v>
      </c>
      <c r="H149" s="41">
        <f t="shared" si="76"/>
        <v>29392.3</v>
      </c>
      <c r="I149" s="41">
        <f t="shared" si="76"/>
        <v>121003.6</v>
      </c>
      <c r="J149" s="41">
        <f t="shared" si="76"/>
        <v>104247</v>
      </c>
      <c r="K149" s="41">
        <f t="shared" si="76"/>
        <v>16756.6</v>
      </c>
      <c r="L149" s="41">
        <f t="shared" si="76"/>
        <v>124338.8</v>
      </c>
      <c r="M149" s="41">
        <f t="shared" si="76"/>
        <v>108417</v>
      </c>
      <c r="N149" s="41">
        <f t="shared" si="76"/>
        <v>15921.8</v>
      </c>
    </row>
    <row r="150" spans="1:14" ht="78.75">
      <c r="A150" s="60" t="s">
        <v>790</v>
      </c>
      <c r="B150" s="48" t="s">
        <v>395</v>
      </c>
      <c r="C150" s="48" t="s">
        <v>192</v>
      </c>
      <c r="D150" s="40" t="s">
        <v>736</v>
      </c>
      <c r="E150" s="42"/>
      <c r="F150" s="41">
        <f aca="true" t="shared" si="77" ref="F150:N150">SUM(F151:F152)</f>
        <v>126998.3</v>
      </c>
      <c r="G150" s="41">
        <f t="shared" si="77"/>
        <v>100238</v>
      </c>
      <c r="H150" s="41">
        <f t="shared" si="77"/>
        <v>26760.3</v>
      </c>
      <c r="I150" s="41">
        <f t="shared" si="77"/>
        <v>121003.6</v>
      </c>
      <c r="J150" s="41">
        <f t="shared" si="77"/>
        <v>104247</v>
      </c>
      <c r="K150" s="41">
        <f t="shared" si="77"/>
        <v>16756.6</v>
      </c>
      <c r="L150" s="41">
        <f t="shared" si="77"/>
        <v>124338.8</v>
      </c>
      <c r="M150" s="41">
        <f t="shared" si="77"/>
        <v>108417</v>
      </c>
      <c r="N150" s="41">
        <f t="shared" si="77"/>
        <v>15921.8</v>
      </c>
    </row>
    <row r="151" spans="1:14" ht="189">
      <c r="A151" s="60" t="s">
        <v>410</v>
      </c>
      <c r="B151" s="48" t="s">
        <v>395</v>
      </c>
      <c r="C151" s="48" t="s">
        <v>192</v>
      </c>
      <c r="D151" s="42" t="s">
        <v>739</v>
      </c>
      <c r="E151" s="42" t="s">
        <v>815</v>
      </c>
      <c r="F151" s="41">
        <f>SUM(G151:H151)</f>
        <v>26760.3</v>
      </c>
      <c r="G151" s="41">
        <v>0</v>
      </c>
      <c r="H151" s="41">
        <v>26760.3</v>
      </c>
      <c r="I151" s="41">
        <f>SUM(J151:K151)</f>
        <v>16756.6</v>
      </c>
      <c r="J151" s="41">
        <v>0</v>
      </c>
      <c r="K151" s="41">
        <v>16756.6</v>
      </c>
      <c r="L151" s="41">
        <f>SUM(M151:N151)</f>
        <v>15921.8</v>
      </c>
      <c r="M151" s="41">
        <v>0</v>
      </c>
      <c r="N151" s="41">
        <v>15921.8</v>
      </c>
    </row>
    <row r="152" spans="1:14" ht="189">
      <c r="A152" s="44" t="s">
        <v>791</v>
      </c>
      <c r="B152" s="48" t="s">
        <v>395</v>
      </c>
      <c r="C152" s="48" t="s">
        <v>192</v>
      </c>
      <c r="D152" s="47" t="s">
        <v>740</v>
      </c>
      <c r="E152" s="42" t="s">
        <v>815</v>
      </c>
      <c r="F152" s="41">
        <f>SUM(G152:H152)</f>
        <v>100238</v>
      </c>
      <c r="G152" s="41">
        <v>100238</v>
      </c>
      <c r="H152" s="41">
        <v>0</v>
      </c>
      <c r="I152" s="41">
        <f>SUM(J152:K152)</f>
        <v>104247</v>
      </c>
      <c r="J152" s="41">
        <v>104247</v>
      </c>
      <c r="K152" s="41">
        <v>0</v>
      </c>
      <c r="L152" s="41">
        <f>SUM(M152:N152)</f>
        <v>108417</v>
      </c>
      <c r="M152" s="41">
        <v>108417</v>
      </c>
      <c r="N152" s="41">
        <v>0</v>
      </c>
    </row>
    <row r="153" spans="1:14" ht="63">
      <c r="A153" s="39" t="s">
        <v>51</v>
      </c>
      <c r="B153" s="48" t="s">
        <v>395</v>
      </c>
      <c r="C153" s="48" t="s">
        <v>192</v>
      </c>
      <c r="D153" s="40" t="s">
        <v>59</v>
      </c>
      <c r="E153" s="42"/>
      <c r="F153" s="74">
        <f aca="true" t="shared" si="78" ref="F153:N153">SUM(F154:F155)</f>
        <v>52632</v>
      </c>
      <c r="G153" s="74">
        <f t="shared" si="78"/>
        <v>50000</v>
      </c>
      <c r="H153" s="74">
        <f t="shared" si="78"/>
        <v>2632</v>
      </c>
      <c r="I153" s="74">
        <f t="shared" si="78"/>
        <v>0</v>
      </c>
      <c r="J153" s="74">
        <f t="shared" si="78"/>
        <v>0</v>
      </c>
      <c r="K153" s="74">
        <f t="shared" si="78"/>
        <v>0</v>
      </c>
      <c r="L153" s="74">
        <f t="shared" si="78"/>
        <v>0</v>
      </c>
      <c r="M153" s="74">
        <f t="shared" si="78"/>
        <v>0</v>
      </c>
      <c r="N153" s="74">
        <f t="shared" si="78"/>
        <v>0</v>
      </c>
    </row>
    <row r="154" spans="1:14" ht="94.5">
      <c r="A154" s="39" t="s">
        <v>188</v>
      </c>
      <c r="B154" s="48" t="s">
        <v>395</v>
      </c>
      <c r="C154" s="42" t="s">
        <v>192</v>
      </c>
      <c r="D154" s="42" t="s">
        <v>53</v>
      </c>
      <c r="E154" s="97" t="s">
        <v>169</v>
      </c>
      <c r="F154" s="74">
        <f>SUM(G154:H154)</f>
        <v>2632</v>
      </c>
      <c r="G154" s="74"/>
      <c r="H154" s="74">
        <v>2632</v>
      </c>
      <c r="I154" s="74">
        <f>SUM(J154:K154)</f>
        <v>0</v>
      </c>
      <c r="J154" s="74"/>
      <c r="K154" s="74"/>
      <c r="L154" s="74">
        <f>SUM(M154:N154)</f>
        <v>0</v>
      </c>
      <c r="M154" s="74"/>
      <c r="N154" s="74"/>
    </row>
    <row r="155" spans="1:14" ht="110.25">
      <c r="A155" s="39" t="s">
        <v>335</v>
      </c>
      <c r="B155" s="48" t="s">
        <v>395</v>
      </c>
      <c r="C155" s="42" t="s">
        <v>192</v>
      </c>
      <c r="D155" s="42" t="s">
        <v>54</v>
      </c>
      <c r="E155" s="97" t="s">
        <v>169</v>
      </c>
      <c r="F155" s="74">
        <f>SUM(G155:H155)</f>
        <v>50000</v>
      </c>
      <c r="G155" s="74">
        <v>50000</v>
      </c>
      <c r="H155" s="74"/>
      <c r="I155" s="74">
        <f>SUM(J155:K155)</f>
        <v>0</v>
      </c>
      <c r="J155" s="74"/>
      <c r="K155" s="74"/>
      <c r="L155" s="74">
        <f>SUM(M155:N155)</f>
        <v>0</v>
      </c>
      <c r="M155" s="74"/>
      <c r="N155" s="74"/>
    </row>
    <row r="156" spans="1:14" ht="15.75">
      <c r="A156" s="197" t="s">
        <v>605</v>
      </c>
      <c r="B156" s="83" t="s">
        <v>395</v>
      </c>
      <c r="C156" s="83" t="s">
        <v>199</v>
      </c>
      <c r="D156" s="42"/>
      <c r="E156" s="42"/>
      <c r="F156" s="58">
        <f aca="true" t="shared" si="79" ref="F156:N156">SUM(F157)</f>
        <v>326769.3</v>
      </c>
      <c r="G156" s="58">
        <f t="shared" si="79"/>
        <v>264952.30000000005</v>
      </c>
      <c r="H156" s="58">
        <f t="shared" si="79"/>
        <v>61817</v>
      </c>
      <c r="I156" s="58">
        <f t="shared" si="79"/>
        <v>259381</v>
      </c>
      <c r="J156" s="58">
        <f t="shared" si="79"/>
        <v>220141.1</v>
      </c>
      <c r="K156" s="58">
        <f t="shared" si="79"/>
        <v>39239.9</v>
      </c>
      <c r="L156" s="58">
        <f t="shared" si="79"/>
        <v>263903.6</v>
      </c>
      <c r="M156" s="58">
        <f t="shared" si="79"/>
        <v>227592.1</v>
      </c>
      <c r="N156" s="58">
        <f t="shared" si="79"/>
        <v>36311.5</v>
      </c>
    </row>
    <row r="157" spans="1:14" ht="63">
      <c r="A157" s="60" t="s">
        <v>843</v>
      </c>
      <c r="B157" s="48" t="s">
        <v>395</v>
      </c>
      <c r="C157" s="48" t="s">
        <v>199</v>
      </c>
      <c r="D157" s="53" t="s">
        <v>734</v>
      </c>
      <c r="E157" s="42"/>
      <c r="F157" s="41">
        <f aca="true" t="shared" si="80" ref="F157:N157">SUM(F158,)</f>
        <v>326769.3</v>
      </c>
      <c r="G157" s="41">
        <f t="shared" si="80"/>
        <v>264952.30000000005</v>
      </c>
      <c r="H157" s="41">
        <f t="shared" si="80"/>
        <v>61817</v>
      </c>
      <c r="I157" s="41">
        <f t="shared" si="80"/>
        <v>259381</v>
      </c>
      <c r="J157" s="41">
        <f t="shared" si="80"/>
        <v>220141.1</v>
      </c>
      <c r="K157" s="41">
        <f t="shared" si="80"/>
        <v>39239.9</v>
      </c>
      <c r="L157" s="41">
        <f t="shared" si="80"/>
        <v>263903.6</v>
      </c>
      <c r="M157" s="41">
        <f t="shared" si="80"/>
        <v>227592.1</v>
      </c>
      <c r="N157" s="41">
        <f t="shared" si="80"/>
        <v>36311.5</v>
      </c>
    </row>
    <row r="158" spans="1:14" ht="94.5">
      <c r="A158" s="60" t="s">
        <v>844</v>
      </c>
      <c r="B158" s="48" t="s">
        <v>395</v>
      </c>
      <c r="C158" s="48" t="s">
        <v>199</v>
      </c>
      <c r="D158" s="53" t="s">
        <v>792</v>
      </c>
      <c r="E158" s="42"/>
      <c r="F158" s="41">
        <f>SUM(F159,F165,F168)</f>
        <v>326769.3</v>
      </c>
      <c r="G158" s="41">
        <f aca="true" t="shared" si="81" ref="G158:N158">SUM(G159,G165,G168)</f>
        <v>264952.30000000005</v>
      </c>
      <c r="H158" s="41">
        <f t="shared" si="81"/>
        <v>61817</v>
      </c>
      <c r="I158" s="41">
        <f t="shared" si="81"/>
        <v>259381</v>
      </c>
      <c r="J158" s="41">
        <f t="shared" si="81"/>
        <v>220141.1</v>
      </c>
      <c r="K158" s="41">
        <f t="shared" si="81"/>
        <v>39239.9</v>
      </c>
      <c r="L158" s="41">
        <f t="shared" si="81"/>
        <v>263903.6</v>
      </c>
      <c r="M158" s="41">
        <f t="shared" si="81"/>
        <v>227592.1</v>
      </c>
      <c r="N158" s="41">
        <f t="shared" si="81"/>
        <v>36311.5</v>
      </c>
    </row>
    <row r="159" spans="1:14" ht="47.25">
      <c r="A159" s="60" t="s">
        <v>808</v>
      </c>
      <c r="B159" s="48" t="s">
        <v>395</v>
      </c>
      <c r="C159" s="48" t="s">
        <v>199</v>
      </c>
      <c r="D159" s="53" t="s">
        <v>793</v>
      </c>
      <c r="E159" s="42"/>
      <c r="F159" s="41">
        <f>SUM(F160:F164)</f>
        <v>267342.69999999995</v>
      </c>
      <c r="G159" s="41">
        <f aca="true" t="shared" si="82" ref="G159:N159">SUM(G160:G164)</f>
        <v>208497.1</v>
      </c>
      <c r="H159" s="41">
        <f t="shared" si="82"/>
        <v>58845.600000000006</v>
      </c>
      <c r="I159" s="41">
        <f t="shared" si="82"/>
        <v>259381</v>
      </c>
      <c r="J159" s="41">
        <f t="shared" si="82"/>
        <v>220141.1</v>
      </c>
      <c r="K159" s="41">
        <f t="shared" si="82"/>
        <v>39239.9</v>
      </c>
      <c r="L159" s="41">
        <f t="shared" si="82"/>
        <v>263903.6</v>
      </c>
      <c r="M159" s="41">
        <f t="shared" si="82"/>
        <v>227592.1</v>
      </c>
      <c r="N159" s="41">
        <f t="shared" si="82"/>
        <v>36311.5</v>
      </c>
    </row>
    <row r="160" spans="1:14" ht="126">
      <c r="A160" s="60" t="s">
        <v>794</v>
      </c>
      <c r="B160" s="48" t="s">
        <v>395</v>
      </c>
      <c r="C160" s="48" t="s">
        <v>199</v>
      </c>
      <c r="D160" s="54" t="s">
        <v>741</v>
      </c>
      <c r="E160" s="42" t="s">
        <v>815</v>
      </c>
      <c r="F160" s="41">
        <f>SUM(G160:H160)</f>
        <v>57604.8</v>
      </c>
      <c r="G160" s="49"/>
      <c r="H160" s="49">
        <v>57604.8</v>
      </c>
      <c r="I160" s="41">
        <f>SUM(J160:K160)</f>
        <v>37999.1</v>
      </c>
      <c r="J160" s="49"/>
      <c r="K160" s="49">
        <v>37999.1</v>
      </c>
      <c r="L160" s="41">
        <f>SUM(M160:N160)</f>
        <v>35070.7</v>
      </c>
      <c r="M160" s="49"/>
      <c r="N160" s="49">
        <v>35070.7</v>
      </c>
    </row>
    <row r="161" spans="1:14" ht="110.25">
      <c r="A161" s="44" t="s">
        <v>595</v>
      </c>
      <c r="B161" s="48" t="s">
        <v>395</v>
      </c>
      <c r="C161" s="48" t="s">
        <v>199</v>
      </c>
      <c r="D161" s="47" t="s">
        <v>742</v>
      </c>
      <c r="E161" s="42" t="s">
        <v>815</v>
      </c>
      <c r="F161" s="41">
        <f>SUM(G161:H161)</f>
        <v>195396</v>
      </c>
      <c r="G161" s="41">
        <v>195396</v>
      </c>
      <c r="H161" s="41"/>
      <c r="I161" s="41">
        <f>SUM(J161:K161)</f>
        <v>207040</v>
      </c>
      <c r="J161" s="41">
        <v>207040</v>
      </c>
      <c r="K161" s="41"/>
      <c r="L161" s="41">
        <f>SUM(M161:N161)</f>
        <v>214491</v>
      </c>
      <c r="M161" s="41">
        <v>214491</v>
      </c>
      <c r="N161" s="41"/>
    </row>
    <row r="162" spans="1:14" ht="204.75">
      <c r="A162" s="60" t="s">
        <v>519</v>
      </c>
      <c r="B162" s="48" t="s">
        <v>395</v>
      </c>
      <c r="C162" s="48" t="s">
        <v>199</v>
      </c>
      <c r="D162" s="54" t="s">
        <v>520</v>
      </c>
      <c r="E162" s="42" t="s">
        <v>815</v>
      </c>
      <c r="F162" s="41">
        <f>SUM(G162:H162)</f>
        <v>5169.9</v>
      </c>
      <c r="G162" s="49">
        <v>3929.1</v>
      </c>
      <c r="H162" s="49">
        <v>1240.8</v>
      </c>
      <c r="I162" s="41">
        <f>SUM(J162:K162)</f>
        <v>5169.9</v>
      </c>
      <c r="J162" s="49">
        <v>3929.1</v>
      </c>
      <c r="K162" s="49">
        <v>1240.8</v>
      </c>
      <c r="L162" s="41">
        <f>SUM(M162:N162)</f>
        <v>5169.9</v>
      </c>
      <c r="M162" s="49">
        <v>3929.1</v>
      </c>
      <c r="N162" s="49">
        <v>1240.8</v>
      </c>
    </row>
    <row r="163" spans="1:14" ht="204.75">
      <c r="A163" s="44" t="s">
        <v>413</v>
      </c>
      <c r="B163" s="48" t="s">
        <v>395</v>
      </c>
      <c r="C163" s="48" t="s">
        <v>199</v>
      </c>
      <c r="D163" s="47" t="s">
        <v>743</v>
      </c>
      <c r="E163" s="42" t="s">
        <v>815</v>
      </c>
      <c r="F163" s="41">
        <f>SUM(G163:H163)</f>
        <v>1048</v>
      </c>
      <c r="G163" s="41">
        <v>1048</v>
      </c>
      <c r="H163" s="41"/>
      <c r="I163" s="41">
        <f>SUM(J163:K163)</f>
        <v>1048</v>
      </c>
      <c r="J163" s="41">
        <v>1048</v>
      </c>
      <c r="K163" s="41"/>
      <c r="L163" s="41">
        <f>SUM(M163:N163)</f>
        <v>1048</v>
      </c>
      <c r="M163" s="41">
        <v>1048</v>
      </c>
      <c r="N163" s="41"/>
    </row>
    <row r="164" spans="1:14" ht="189">
      <c r="A164" s="44" t="s">
        <v>521</v>
      </c>
      <c r="B164" s="48" t="s">
        <v>395</v>
      </c>
      <c r="C164" s="48" t="s">
        <v>199</v>
      </c>
      <c r="D164" s="47" t="s">
        <v>569</v>
      </c>
      <c r="E164" s="42" t="s">
        <v>815</v>
      </c>
      <c r="F164" s="41">
        <f>SUM(G164:H164)</f>
        <v>8124</v>
      </c>
      <c r="G164" s="41">
        <v>8124</v>
      </c>
      <c r="H164" s="41"/>
      <c r="I164" s="41">
        <f>SUM(J164:K164)</f>
        <v>8124</v>
      </c>
      <c r="J164" s="41">
        <v>8124</v>
      </c>
      <c r="K164" s="41">
        <v>0</v>
      </c>
      <c r="L164" s="41">
        <f>SUM(M164:N164)</f>
        <v>8124</v>
      </c>
      <c r="M164" s="41">
        <v>8124</v>
      </c>
      <c r="N164" s="41"/>
    </row>
    <row r="165" spans="1:14" ht="70.5" customHeight="1">
      <c r="A165" s="39" t="s">
        <v>421</v>
      </c>
      <c r="B165" s="48" t="s">
        <v>395</v>
      </c>
      <c r="C165" s="42" t="s">
        <v>199</v>
      </c>
      <c r="D165" s="40" t="s">
        <v>422</v>
      </c>
      <c r="E165" s="97"/>
      <c r="F165" s="41">
        <f aca="true" t="shared" si="83" ref="F165:N165">SUM(F166:F167)</f>
        <v>15443.400000000001</v>
      </c>
      <c r="G165" s="41">
        <f t="shared" si="83"/>
        <v>14671.2</v>
      </c>
      <c r="H165" s="41">
        <f t="shared" si="83"/>
        <v>772.2</v>
      </c>
      <c r="I165" s="41">
        <f t="shared" si="83"/>
        <v>0</v>
      </c>
      <c r="J165" s="41">
        <f t="shared" si="83"/>
        <v>0</v>
      </c>
      <c r="K165" s="41">
        <f t="shared" si="83"/>
        <v>0</v>
      </c>
      <c r="L165" s="41">
        <f t="shared" si="83"/>
        <v>0</v>
      </c>
      <c r="M165" s="41">
        <f t="shared" si="83"/>
        <v>0</v>
      </c>
      <c r="N165" s="41">
        <f t="shared" si="83"/>
        <v>0</v>
      </c>
    </row>
    <row r="166" spans="1:14" ht="94.5">
      <c r="A166" s="39" t="s">
        <v>188</v>
      </c>
      <c r="B166" s="48" t="s">
        <v>395</v>
      </c>
      <c r="C166" s="42" t="s">
        <v>199</v>
      </c>
      <c r="D166" s="42" t="s">
        <v>24</v>
      </c>
      <c r="E166" s="97" t="s">
        <v>169</v>
      </c>
      <c r="F166" s="74">
        <f>SUM(G166:H166)</f>
        <v>772.2</v>
      </c>
      <c r="G166" s="74"/>
      <c r="H166" s="74">
        <v>772.2</v>
      </c>
      <c r="I166" s="74">
        <f>SUM(J166:K166)</f>
        <v>0</v>
      </c>
      <c r="J166" s="74"/>
      <c r="K166" s="74"/>
      <c r="L166" s="74">
        <f>SUM(M166:N166)</f>
        <v>0</v>
      </c>
      <c r="M166" s="74"/>
      <c r="N166" s="74"/>
    </row>
    <row r="167" spans="1:14" ht="110.25">
      <c r="A167" s="39" t="s">
        <v>335</v>
      </c>
      <c r="B167" s="48" t="s">
        <v>395</v>
      </c>
      <c r="C167" s="42" t="s">
        <v>199</v>
      </c>
      <c r="D167" s="42" t="s">
        <v>332</v>
      </c>
      <c r="E167" s="97" t="s">
        <v>169</v>
      </c>
      <c r="F167" s="74">
        <f>SUM(G167:H167)</f>
        <v>14671.2</v>
      </c>
      <c r="G167" s="74">
        <v>14671.2</v>
      </c>
      <c r="H167" s="74"/>
      <c r="I167" s="74">
        <f>SUM(J167:K167)</f>
        <v>0</v>
      </c>
      <c r="J167" s="74"/>
      <c r="K167" s="74"/>
      <c r="L167" s="74">
        <f>SUM(M167:N167)</f>
        <v>0</v>
      </c>
      <c r="M167" s="74"/>
      <c r="N167" s="74"/>
    </row>
    <row r="168" spans="1:14" ht="78.75">
      <c r="A168" s="39" t="s">
        <v>256</v>
      </c>
      <c r="B168" s="48" t="s">
        <v>395</v>
      </c>
      <c r="C168" s="42" t="s">
        <v>199</v>
      </c>
      <c r="D168" s="40" t="s">
        <v>257</v>
      </c>
      <c r="E168" s="97"/>
      <c r="F168" s="74">
        <f aca="true" t="shared" si="84" ref="F168:N168">SUM(F169:F169)</f>
        <v>43983.2</v>
      </c>
      <c r="G168" s="74">
        <f t="shared" si="84"/>
        <v>41784</v>
      </c>
      <c r="H168" s="74">
        <f t="shared" si="84"/>
        <v>2199.2</v>
      </c>
      <c r="I168" s="74">
        <f t="shared" si="84"/>
        <v>0</v>
      </c>
      <c r="J168" s="74">
        <f t="shared" si="84"/>
        <v>0</v>
      </c>
      <c r="K168" s="74">
        <f t="shared" si="84"/>
        <v>0</v>
      </c>
      <c r="L168" s="74">
        <f t="shared" si="84"/>
        <v>0</v>
      </c>
      <c r="M168" s="74">
        <f t="shared" si="84"/>
        <v>0</v>
      </c>
      <c r="N168" s="74">
        <f t="shared" si="84"/>
        <v>0</v>
      </c>
    </row>
    <row r="169" spans="1:14" ht="120">
      <c r="A169" s="184" t="s">
        <v>258</v>
      </c>
      <c r="B169" s="42" t="s">
        <v>395</v>
      </c>
      <c r="C169" s="42" t="s">
        <v>199</v>
      </c>
      <c r="D169" s="185" t="s">
        <v>259</v>
      </c>
      <c r="E169" s="97" t="s">
        <v>169</v>
      </c>
      <c r="F169" s="74">
        <f>G169+H169</f>
        <v>43983.2</v>
      </c>
      <c r="G169" s="74">
        <v>41784</v>
      </c>
      <c r="H169" s="74">
        <v>2199.2</v>
      </c>
      <c r="I169" s="74">
        <f>J169+K169</f>
        <v>0</v>
      </c>
      <c r="J169" s="74"/>
      <c r="K169" s="74"/>
      <c r="L169" s="74">
        <f>M169+N169</f>
        <v>0</v>
      </c>
      <c r="M169" s="74"/>
      <c r="N169" s="74"/>
    </row>
    <row r="170" spans="1:14" s="59" customFormat="1" ht="31.5">
      <c r="A170" s="82" t="s">
        <v>176</v>
      </c>
      <c r="B170" s="83" t="s">
        <v>395</v>
      </c>
      <c r="C170" s="83" t="s">
        <v>546</v>
      </c>
      <c r="D170" s="107"/>
      <c r="E170" s="57"/>
      <c r="F170" s="58">
        <f aca="true" t="shared" si="85" ref="F170:N171">F171</f>
        <v>47095.1</v>
      </c>
      <c r="G170" s="58">
        <f t="shared" si="85"/>
        <v>0</v>
      </c>
      <c r="H170" s="58">
        <f t="shared" si="85"/>
        <v>47095.1</v>
      </c>
      <c r="I170" s="58">
        <f t="shared" si="85"/>
        <v>46732.8</v>
      </c>
      <c r="J170" s="58">
        <f t="shared" si="85"/>
        <v>0</v>
      </c>
      <c r="K170" s="58">
        <f t="shared" si="85"/>
        <v>46732.8</v>
      </c>
      <c r="L170" s="58">
        <f t="shared" si="85"/>
        <v>47705.600000000006</v>
      </c>
      <c r="M170" s="58">
        <f t="shared" si="85"/>
        <v>0</v>
      </c>
      <c r="N170" s="58">
        <f t="shared" si="85"/>
        <v>47705.600000000006</v>
      </c>
    </row>
    <row r="171" spans="1:14" ht="63">
      <c r="A171" s="60" t="s">
        <v>843</v>
      </c>
      <c r="B171" s="48" t="s">
        <v>395</v>
      </c>
      <c r="C171" s="48" t="s">
        <v>546</v>
      </c>
      <c r="D171" s="40" t="s">
        <v>734</v>
      </c>
      <c r="E171" s="42"/>
      <c r="F171" s="41">
        <f t="shared" si="85"/>
        <v>47095.1</v>
      </c>
      <c r="G171" s="41">
        <f t="shared" si="85"/>
        <v>0</v>
      </c>
      <c r="H171" s="41">
        <f t="shared" si="85"/>
        <v>47095.1</v>
      </c>
      <c r="I171" s="41">
        <f t="shared" si="85"/>
        <v>46732.8</v>
      </c>
      <c r="J171" s="41">
        <f t="shared" si="85"/>
        <v>0</v>
      </c>
      <c r="K171" s="41">
        <f t="shared" si="85"/>
        <v>46732.8</v>
      </c>
      <c r="L171" s="41">
        <f t="shared" si="85"/>
        <v>47705.600000000006</v>
      </c>
      <c r="M171" s="41">
        <f t="shared" si="85"/>
        <v>0</v>
      </c>
      <c r="N171" s="41">
        <f t="shared" si="85"/>
        <v>47705.600000000006</v>
      </c>
    </row>
    <row r="172" spans="1:14" ht="110.25">
      <c r="A172" s="60" t="s">
        <v>110</v>
      </c>
      <c r="B172" s="48" t="s">
        <v>395</v>
      </c>
      <c r="C172" s="48" t="s">
        <v>546</v>
      </c>
      <c r="D172" s="40" t="s">
        <v>809</v>
      </c>
      <c r="E172" s="42"/>
      <c r="F172" s="41">
        <f>SUM(F173,)</f>
        <v>47095.1</v>
      </c>
      <c r="G172" s="41">
        <f aca="true" t="shared" si="86" ref="G172:N172">SUM(G173,)</f>
        <v>0</v>
      </c>
      <c r="H172" s="41">
        <f t="shared" si="86"/>
        <v>47095.1</v>
      </c>
      <c r="I172" s="41">
        <f t="shared" si="86"/>
        <v>46732.8</v>
      </c>
      <c r="J172" s="41">
        <f t="shared" si="86"/>
        <v>0</v>
      </c>
      <c r="K172" s="41">
        <f t="shared" si="86"/>
        <v>46732.8</v>
      </c>
      <c r="L172" s="41">
        <f t="shared" si="86"/>
        <v>47705.600000000006</v>
      </c>
      <c r="M172" s="41">
        <f t="shared" si="86"/>
        <v>0</v>
      </c>
      <c r="N172" s="41">
        <f t="shared" si="86"/>
        <v>47705.600000000006</v>
      </c>
    </row>
    <row r="173" spans="1:14" ht="78.75">
      <c r="A173" s="60" t="s">
        <v>811</v>
      </c>
      <c r="B173" s="48" t="s">
        <v>395</v>
      </c>
      <c r="C173" s="48" t="s">
        <v>546</v>
      </c>
      <c r="D173" s="40" t="s">
        <v>810</v>
      </c>
      <c r="E173" s="42"/>
      <c r="F173" s="41">
        <f>SUM(F174:F175)</f>
        <v>47095.1</v>
      </c>
      <c r="G173" s="41">
        <f aca="true" t="shared" si="87" ref="G173:N173">SUM(G174:G175)</f>
        <v>0</v>
      </c>
      <c r="H173" s="41">
        <f t="shared" si="87"/>
        <v>47095.1</v>
      </c>
      <c r="I173" s="41">
        <f t="shared" si="87"/>
        <v>46732.8</v>
      </c>
      <c r="J173" s="41">
        <f t="shared" si="87"/>
        <v>0</v>
      </c>
      <c r="K173" s="41">
        <f t="shared" si="87"/>
        <v>46732.8</v>
      </c>
      <c r="L173" s="41">
        <f t="shared" si="87"/>
        <v>47705.600000000006</v>
      </c>
      <c r="M173" s="41">
        <f t="shared" si="87"/>
        <v>0</v>
      </c>
      <c r="N173" s="41">
        <f t="shared" si="87"/>
        <v>47705.600000000006</v>
      </c>
    </row>
    <row r="174" spans="1:14" ht="157.5">
      <c r="A174" s="44" t="s">
        <v>414</v>
      </c>
      <c r="B174" s="48" t="s">
        <v>395</v>
      </c>
      <c r="C174" s="48" t="s">
        <v>546</v>
      </c>
      <c r="D174" s="42" t="s">
        <v>744</v>
      </c>
      <c r="E174" s="42" t="s">
        <v>815</v>
      </c>
      <c r="F174" s="41">
        <f>SUM(G174:H174)</f>
        <v>37220.1</v>
      </c>
      <c r="G174" s="41">
        <v>0</v>
      </c>
      <c r="H174" s="41">
        <v>37220.1</v>
      </c>
      <c r="I174" s="41">
        <f>SUM(J174:K174)</f>
        <v>36980.8</v>
      </c>
      <c r="J174" s="41">
        <v>0</v>
      </c>
      <c r="K174" s="41">
        <v>36980.8</v>
      </c>
      <c r="L174" s="41">
        <f>SUM(M174:N174)</f>
        <v>37563.600000000006</v>
      </c>
      <c r="M174" s="41"/>
      <c r="N174" s="41">
        <f>14826.2+22737.4</f>
        <v>37563.600000000006</v>
      </c>
    </row>
    <row r="175" spans="1:14" ht="173.25">
      <c r="A175" s="44" t="s">
        <v>570</v>
      </c>
      <c r="B175" s="48" t="s">
        <v>395</v>
      </c>
      <c r="C175" s="48" t="s">
        <v>546</v>
      </c>
      <c r="D175" s="42" t="s">
        <v>571</v>
      </c>
      <c r="E175" s="42" t="s">
        <v>815</v>
      </c>
      <c r="F175" s="41">
        <f>SUM(G175:H175)</f>
        <v>9875</v>
      </c>
      <c r="G175" s="41">
        <v>0</v>
      </c>
      <c r="H175" s="41">
        <v>9875</v>
      </c>
      <c r="I175" s="41">
        <f>SUM(J175:K175)</f>
        <v>9752</v>
      </c>
      <c r="J175" s="41">
        <v>0</v>
      </c>
      <c r="K175" s="41">
        <v>9752</v>
      </c>
      <c r="L175" s="41">
        <f>SUM(M175:N175)</f>
        <v>10142</v>
      </c>
      <c r="M175" s="41">
        <v>0</v>
      </c>
      <c r="N175" s="41">
        <v>10142</v>
      </c>
    </row>
    <row r="176" spans="1:14" ht="15.75">
      <c r="A176" s="197" t="s">
        <v>160</v>
      </c>
      <c r="B176" s="83" t="s">
        <v>395</v>
      </c>
      <c r="C176" s="83" t="s">
        <v>395</v>
      </c>
      <c r="D176" s="42"/>
      <c r="E176" s="42"/>
      <c r="F176" s="58">
        <f aca="true" t="shared" si="88" ref="F176:N176">SUM(F177,F181)</f>
        <v>2709.5</v>
      </c>
      <c r="G176" s="58">
        <f t="shared" si="88"/>
        <v>0</v>
      </c>
      <c r="H176" s="58">
        <f t="shared" si="88"/>
        <v>2709.5</v>
      </c>
      <c r="I176" s="58">
        <f t="shared" si="88"/>
        <v>5503.8</v>
      </c>
      <c r="J176" s="58">
        <f t="shared" si="88"/>
        <v>213</v>
      </c>
      <c r="K176" s="58">
        <f t="shared" si="88"/>
        <v>5290.8</v>
      </c>
      <c r="L176" s="58">
        <f t="shared" si="88"/>
        <v>5676.4</v>
      </c>
      <c r="M176" s="58">
        <f t="shared" si="88"/>
        <v>221</v>
      </c>
      <c r="N176" s="58">
        <f t="shared" si="88"/>
        <v>5455.4</v>
      </c>
    </row>
    <row r="177" spans="1:14" ht="63">
      <c r="A177" s="60" t="s">
        <v>843</v>
      </c>
      <c r="B177" s="48" t="s">
        <v>395</v>
      </c>
      <c r="C177" s="48" t="s">
        <v>395</v>
      </c>
      <c r="D177" s="40" t="s">
        <v>734</v>
      </c>
      <c r="E177" s="42"/>
      <c r="F177" s="41">
        <f>SUM(F178,)</f>
        <v>0</v>
      </c>
      <c r="G177" s="41">
        <f aca="true" t="shared" si="89" ref="G177:N177">SUM(G178,)</f>
        <v>0</v>
      </c>
      <c r="H177" s="41">
        <f t="shared" si="89"/>
        <v>0</v>
      </c>
      <c r="I177" s="41">
        <f t="shared" si="89"/>
        <v>213</v>
      </c>
      <c r="J177" s="41">
        <f t="shared" si="89"/>
        <v>213</v>
      </c>
      <c r="K177" s="41">
        <f t="shared" si="89"/>
        <v>0</v>
      </c>
      <c r="L177" s="41">
        <f t="shared" si="89"/>
        <v>221</v>
      </c>
      <c r="M177" s="41">
        <f t="shared" si="89"/>
        <v>221</v>
      </c>
      <c r="N177" s="41">
        <f t="shared" si="89"/>
        <v>0</v>
      </c>
    </row>
    <row r="178" spans="1:14" ht="94.5">
      <c r="A178" s="60" t="s">
        <v>844</v>
      </c>
      <c r="B178" s="48" t="s">
        <v>395</v>
      </c>
      <c r="C178" s="48" t="s">
        <v>395</v>
      </c>
      <c r="D178" s="40" t="s">
        <v>792</v>
      </c>
      <c r="E178" s="42"/>
      <c r="F178" s="41">
        <f>F179</f>
        <v>0</v>
      </c>
      <c r="G178" s="41">
        <f aca="true" t="shared" si="90" ref="G178:N178">G179</f>
        <v>0</v>
      </c>
      <c r="H178" s="41">
        <f t="shared" si="90"/>
        <v>0</v>
      </c>
      <c r="I178" s="41">
        <f t="shared" si="90"/>
        <v>213</v>
      </c>
      <c r="J178" s="41">
        <f t="shared" si="90"/>
        <v>213</v>
      </c>
      <c r="K178" s="41">
        <f t="shared" si="90"/>
        <v>0</v>
      </c>
      <c r="L178" s="41">
        <f t="shared" si="90"/>
        <v>221</v>
      </c>
      <c r="M178" s="41">
        <f t="shared" si="90"/>
        <v>221</v>
      </c>
      <c r="N178" s="41">
        <f t="shared" si="90"/>
        <v>0</v>
      </c>
    </row>
    <row r="179" spans="1:14" ht="47.25">
      <c r="A179" s="44" t="s">
        <v>652</v>
      </c>
      <c r="B179" s="48" t="s">
        <v>395</v>
      </c>
      <c r="C179" s="48" t="s">
        <v>395</v>
      </c>
      <c r="D179" s="40" t="s">
        <v>651</v>
      </c>
      <c r="E179" s="42"/>
      <c r="F179" s="41">
        <f aca="true" t="shared" si="91" ref="F179:N179">SUM(F180:F180)</f>
        <v>0</v>
      </c>
      <c r="G179" s="41">
        <f t="shared" si="91"/>
        <v>0</v>
      </c>
      <c r="H179" s="41">
        <f t="shared" si="91"/>
        <v>0</v>
      </c>
      <c r="I179" s="41">
        <f t="shared" si="91"/>
        <v>213</v>
      </c>
      <c r="J179" s="41">
        <f t="shared" si="91"/>
        <v>213</v>
      </c>
      <c r="K179" s="41">
        <f t="shared" si="91"/>
        <v>0</v>
      </c>
      <c r="L179" s="41">
        <f t="shared" si="91"/>
        <v>221</v>
      </c>
      <c r="M179" s="41">
        <f t="shared" si="91"/>
        <v>221</v>
      </c>
      <c r="N179" s="41">
        <f t="shared" si="91"/>
        <v>0</v>
      </c>
    </row>
    <row r="180" spans="1:14" ht="110.25">
      <c r="A180" s="39" t="s">
        <v>200</v>
      </c>
      <c r="B180" s="48" t="s">
        <v>395</v>
      </c>
      <c r="C180" s="48" t="s">
        <v>395</v>
      </c>
      <c r="D180" s="47" t="s">
        <v>745</v>
      </c>
      <c r="E180" s="42" t="s">
        <v>815</v>
      </c>
      <c r="F180" s="41">
        <f>SUM(G180:H180)</f>
        <v>0</v>
      </c>
      <c r="G180" s="49">
        <v>0</v>
      </c>
      <c r="H180" s="49"/>
      <c r="I180" s="41">
        <f>SUM(J180:K180)</f>
        <v>213</v>
      </c>
      <c r="J180" s="49">
        <v>213</v>
      </c>
      <c r="K180" s="49"/>
      <c r="L180" s="41">
        <f>SUM(M180:N180)</f>
        <v>221</v>
      </c>
      <c r="M180" s="49">
        <v>221</v>
      </c>
      <c r="N180" s="49"/>
    </row>
    <row r="181" spans="1:14" ht="94.5">
      <c r="A181" s="60" t="s">
        <v>111</v>
      </c>
      <c r="B181" s="48" t="s">
        <v>395</v>
      </c>
      <c r="C181" s="48" t="s">
        <v>395</v>
      </c>
      <c r="D181" s="40" t="s">
        <v>832</v>
      </c>
      <c r="E181" s="97"/>
      <c r="F181" s="74">
        <f>SUM(F182,)</f>
        <v>2709.5</v>
      </c>
      <c r="G181" s="74">
        <f aca="true" t="shared" si="92" ref="G181:N181">SUM(G182,)</f>
        <v>0</v>
      </c>
      <c r="H181" s="74">
        <f t="shared" si="92"/>
        <v>2709.5</v>
      </c>
      <c r="I181" s="74">
        <f t="shared" si="92"/>
        <v>5290.8</v>
      </c>
      <c r="J181" s="74">
        <f t="shared" si="92"/>
        <v>0</v>
      </c>
      <c r="K181" s="74">
        <f t="shared" si="92"/>
        <v>5290.8</v>
      </c>
      <c r="L181" s="74">
        <f t="shared" si="92"/>
        <v>5455.4</v>
      </c>
      <c r="M181" s="74">
        <f t="shared" si="92"/>
        <v>0</v>
      </c>
      <c r="N181" s="74">
        <f t="shared" si="92"/>
        <v>5455.4</v>
      </c>
    </row>
    <row r="182" spans="1:14" ht="126">
      <c r="A182" s="60" t="s">
        <v>112</v>
      </c>
      <c r="B182" s="48" t="s">
        <v>395</v>
      </c>
      <c r="C182" s="48" t="s">
        <v>395</v>
      </c>
      <c r="D182" s="40" t="s">
        <v>384</v>
      </c>
      <c r="E182" s="42"/>
      <c r="F182" s="41">
        <f>SUM(F183,)</f>
        <v>2709.5</v>
      </c>
      <c r="G182" s="41">
        <f aca="true" t="shared" si="93" ref="G182:N182">SUM(G183,)</f>
        <v>0</v>
      </c>
      <c r="H182" s="41">
        <f t="shared" si="93"/>
        <v>2709.5</v>
      </c>
      <c r="I182" s="41">
        <f t="shared" si="93"/>
        <v>5290.8</v>
      </c>
      <c r="J182" s="41">
        <f t="shared" si="93"/>
        <v>0</v>
      </c>
      <c r="K182" s="41">
        <f t="shared" si="93"/>
        <v>5290.8</v>
      </c>
      <c r="L182" s="41">
        <f t="shared" si="93"/>
        <v>5455.4</v>
      </c>
      <c r="M182" s="41">
        <f t="shared" si="93"/>
        <v>0</v>
      </c>
      <c r="N182" s="41">
        <f t="shared" si="93"/>
        <v>5455.4</v>
      </c>
    </row>
    <row r="183" spans="1:14" ht="63">
      <c r="A183" s="60" t="s">
        <v>386</v>
      </c>
      <c r="B183" s="48" t="s">
        <v>395</v>
      </c>
      <c r="C183" s="48" t="s">
        <v>395</v>
      </c>
      <c r="D183" s="40" t="s">
        <v>385</v>
      </c>
      <c r="E183" s="42"/>
      <c r="F183" s="41">
        <f aca="true" t="shared" si="94" ref="F183:N183">SUM(F184:F185)</f>
        <v>2709.5</v>
      </c>
      <c r="G183" s="41">
        <f t="shared" si="94"/>
        <v>0</v>
      </c>
      <c r="H183" s="41">
        <f t="shared" si="94"/>
        <v>2709.5</v>
      </c>
      <c r="I183" s="41">
        <f t="shared" si="94"/>
        <v>5290.8</v>
      </c>
      <c r="J183" s="41">
        <f t="shared" si="94"/>
        <v>0</v>
      </c>
      <c r="K183" s="41">
        <f t="shared" si="94"/>
        <v>5290.8</v>
      </c>
      <c r="L183" s="41">
        <f t="shared" si="94"/>
        <v>5455.4</v>
      </c>
      <c r="M183" s="41">
        <f t="shared" si="94"/>
        <v>0</v>
      </c>
      <c r="N183" s="41">
        <f t="shared" si="94"/>
        <v>5455.4</v>
      </c>
    </row>
    <row r="184" spans="1:14" ht="220.5">
      <c r="A184" s="60" t="s">
        <v>409</v>
      </c>
      <c r="B184" s="48" t="s">
        <v>395</v>
      </c>
      <c r="C184" s="48" t="s">
        <v>395</v>
      </c>
      <c r="D184" s="42" t="s">
        <v>4</v>
      </c>
      <c r="E184" s="42" t="s">
        <v>167</v>
      </c>
      <c r="F184" s="41">
        <f>SUM(G184:H184)</f>
        <v>2697</v>
      </c>
      <c r="G184" s="41"/>
      <c r="H184" s="41">
        <v>2697</v>
      </c>
      <c r="I184" s="41">
        <f>SUM(J184:K184)</f>
        <v>5286.8</v>
      </c>
      <c r="J184" s="41"/>
      <c r="K184" s="41">
        <v>5286.8</v>
      </c>
      <c r="L184" s="41">
        <f>SUM(M184:N184)</f>
        <v>5450.4</v>
      </c>
      <c r="M184" s="41"/>
      <c r="N184" s="41">
        <v>5450.4</v>
      </c>
    </row>
    <row r="185" spans="1:14" ht="126">
      <c r="A185" s="60" t="s">
        <v>44</v>
      </c>
      <c r="B185" s="48" t="s">
        <v>395</v>
      </c>
      <c r="C185" s="48" t="s">
        <v>395</v>
      </c>
      <c r="D185" s="42" t="s">
        <v>4</v>
      </c>
      <c r="E185" s="42" t="s">
        <v>169</v>
      </c>
      <c r="F185" s="41">
        <f>SUM(G185:H185)</f>
        <v>12.5</v>
      </c>
      <c r="G185" s="41"/>
      <c r="H185" s="41">
        <v>12.5</v>
      </c>
      <c r="I185" s="41">
        <f>SUM(J185:K185)</f>
        <v>4</v>
      </c>
      <c r="J185" s="41"/>
      <c r="K185" s="41">
        <v>4</v>
      </c>
      <c r="L185" s="41">
        <f>SUM(M185:N185)</f>
        <v>5</v>
      </c>
      <c r="M185" s="41"/>
      <c r="N185" s="41">
        <v>5</v>
      </c>
    </row>
    <row r="186" spans="1:14" ht="31.5">
      <c r="A186" s="197" t="s">
        <v>606</v>
      </c>
      <c r="B186" s="83" t="s">
        <v>395</v>
      </c>
      <c r="C186" s="83" t="s">
        <v>547</v>
      </c>
      <c r="D186" s="42"/>
      <c r="E186" s="42"/>
      <c r="F186" s="58">
        <f>SUM(,F187)</f>
        <v>29298</v>
      </c>
      <c r="G186" s="58">
        <f aca="true" t="shared" si="95" ref="G186:N186">SUM(,G187)</f>
        <v>0</v>
      </c>
      <c r="H186" s="58">
        <f t="shared" si="95"/>
        <v>29298</v>
      </c>
      <c r="I186" s="58">
        <f t="shared" si="95"/>
        <v>28902.2</v>
      </c>
      <c r="J186" s="58">
        <f t="shared" si="95"/>
        <v>0</v>
      </c>
      <c r="K186" s="58">
        <f t="shared" si="95"/>
        <v>28902.2</v>
      </c>
      <c r="L186" s="58">
        <f t="shared" si="95"/>
        <v>30512</v>
      </c>
      <c r="M186" s="58">
        <f t="shared" si="95"/>
        <v>0</v>
      </c>
      <c r="N186" s="58">
        <f t="shared" si="95"/>
        <v>30512</v>
      </c>
    </row>
    <row r="187" spans="1:14" ht="63">
      <c r="A187" s="60" t="s">
        <v>843</v>
      </c>
      <c r="B187" s="48" t="s">
        <v>395</v>
      </c>
      <c r="C187" s="48" t="s">
        <v>547</v>
      </c>
      <c r="D187" s="40" t="s">
        <v>734</v>
      </c>
      <c r="E187" s="42"/>
      <c r="F187" s="41">
        <f>SUM(F188)</f>
        <v>29298</v>
      </c>
      <c r="G187" s="41">
        <f aca="true" t="shared" si="96" ref="G187:N187">SUM(G188)</f>
        <v>0</v>
      </c>
      <c r="H187" s="41">
        <f t="shared" si="96"/>
        <v>29298</v>
      </c>
      <c r="I187" s="41">
        <f t="shared" si="96"/>
        <v>28902.2</v>
      </c>
      <c r="J187" s="41">
        <f t="shared" si="96"/>
        <v>0</v>
      </c>
      <c r="K187" s="41">
        <f t="shared" si="96"/>
        <v>28902.2</v>
      </c>
      <c r="L187" s="41">
        <f t="shared" si="96"/>
        <v>30512</v>
      </c>
      <c r="M187" s="41">
        <f t="shared" si="96"/>
        <v>0</v>
      </c>
      <c r="N187" s="41">
        <f t="shared" si="96"/>
        <v>30512</v>
      </c>
    </row>
    <row r="188" spans="1:14" ht="110.25">
      <c r="A188" s="60" t="s">
        <v>99</v>
      </c>
      <c r="B188" s="48" t="s">
        <v>395</v>
      </c>
      <c r="C188" s="48" t="s">
        <v>547</v>
      </c>
      <c r="D188" s="40" t="s">
        <v>812</v>
      </c>
      <c r="E188" s="42"/>
      <c r="F188" s="41">
        <f>SUM(F189,F191,)</f>
        <v>29298</v>
      </c>
      <c r="G188" s="41">
        <f aca="true" t="shared" si="97" ref="G188:N188">SUM(G189,G191,)</f>
        <v>0</v>
      </c>
      <c r="H188" s="41">
        <f t="shared" si="97"/>
        <v>29298</v>
      </c>
      <c r="I188" s="41">
        <f t="shared" si="97"/>
        <v>28902.2</v>
      </c>
      <c r="J188" s="41">
        <f t="shared" si="97"/>
        <v>0</v>
      </c>
      <c r="K188" s="41">
        <f t="shared" si="97"/>
        <v>28902.2</v>
      </c>
      <c r="L188" s="41">
        <f t="shared" si="97"/>
        <v>30512</v>
      </c>
      <c r="M188" s="41">
        <f t="shared" si="97"/>
        <v>0</v>
      </c>
      <c r="N188" s="41">
        <f t="shared" si="97"/>
        <v>30512</v>
      </c>
    </row>
    <row r="189" spans="1:14" ht="47.25">
      <c r="A189" s="60" t="s">
        <v>799</v>
      </c>
      <c r="B189" s="48" t="s">
        <v>395</v>
      </c>
      <c r="C189" s="48" t="s">
        <v>547</v>
      </c>
      <c r="D189" s="40" t="s">
        <v>201</v>
      </c>
      <c r="E189" s="42"/>
      <c r="F189" s="41">
        <f aca="true" t="shared" si="98" ref="F189:N189">F190</f>
        <v>2149</v>
      </c>
      <c r="G189" s="41">
        <f t="shared" si="98"/>
        <v>0</v>
      </c>
      <c r="H189" s="41">
        <f t="shared" si="98"/>
        <v>2149</v>
      </c>
      <c r="I189" s="41">
        <f t="shared" si="98"/>
        <v>2272</v>
      </c>
      <c r="J189" s="41">
        <f t="shared" si="98"/>
        <v>0</v>
      </c>
      <c r="K189" s="41">
        <f t="shared" si="98"/>
        <v>2272</v>
      </c>
      <c r="L189" s="41">
        <f t="shared" si="98"/>
        <v>2363</v>
      </c>
      <c r="M189" s="41">
        <f t="shared" si="98"/>
        <v>0</v>
      </c>
      <c r="N189" s="41">
        <f t="shared" si="98"/>
        <v>2363</v>
      </c>
    </row>
    <row r="190" spans="1:14" ht="173.25">
      <c r="A190" s="39" t="s">
        <v>541</v>
      </c>
      <c r="B190" s="48" t="s">
        <v>395</v>
      </c>
      <c r="C190" s="48" t="s">
        <v>547</v>
      </c>
      <c r="D190" s="42" t="s">
        <v>746</v>
      </c>
      <c r="E190" s="42">
        <v>100</v>
      </c>
      <c r="F190" s="41">
        <f>SUM(G190:H190)</f>
        <v>2149</v>
      </c>
      <c r="G190" s="49"/>
      <c r="H190" s="49">
        <v>2149</v>
      </c>
      <c r="I190" s="41">
        <f>SUM(J190:K190)</f>
        <v>2272</v>
      </c>
      <c r="J190" s="49"/>
      <c r="K190" s="49">
        <v>2272</v>
      </c>
      <c r="L190" s="41">
        <f>SUM(M190:N190)</f>
        <v>2363</v>
      </c>
      <c r="M190" s="49"/>
      <c r="N190" s="49">
        <v>2363</v>
      </c>
    </row>
    <row r="191" spans="1:14" ht="110.25">
      <c r="A191" s="60" t="s">
        <v>798</v>
      </c>
      <c r="B191" s="48" t="s">
        <v>395</v>
      </c>
      <c r="C191" s="48" t="s">
        <v>547</v>
      </c>
      <c r="D191" s="40" t="s">
        <v>797</v>
      </c>
      <c r="E191" s="42"/>
      <c r="F191" s="41">
        <f aca="true" t="shared" si="99" ref="F191:N191">SUM(F192:F194)</f>
        <v>27149</v>
      </c>
      <c r="G191" s="41">
        <f t="shared" si="99"/>
        <v>0</v>
      </c>
      <c r="H191" s="41">
        <f t="shared" si="99"/>
        <v>27149</v>
      </c>
      <c r="I191" s="41">
        <f t="shared" si="99"/>
        <v>26630.2</v>
      </c>
      <c r="J191" s="41">
        <f t="shared" si="99"/>
        <v>0</v>
      </c>
      <c r="K191" s="41">
        <f t="shared" si="99"/>
        <v>26630.2</v>
      </c>
      <c r="L191" s="41">
        <f t="shared" si="99"/>
        <v>28149</v>
      </c>
      <c r="M191" s="41">
        <f t="shared" si="99"/>
        <v>0</v>
      </c>
      <c r="N191" s="41">
        <f t="shared" si="99"/>
        <v>28149</v>
      </c>
    </row>
    <row r="192" spans="1:14" ht="220.5">
      <c r="A192" s="46" t="s">
        <v>409</v>
      </c>
      <c r="B192" s="48" t="s">
        <v>395</v>
      </c>
      <c r="C192" s="48" t="s">
        <v>547</v>
      </c>
      <c r="D192" s="42" t="s">
        <v>748</v>
      </c>
      <c r="E192" s="42">
        <v>100</v>
      </c>
      <c r="F192" s="41">
        <f>SUM(G192:H192)</f>
        <v>23827</v>
      </c>
      <c r="G192" s="49"/>
      <c r="H192" s="49">
        <v>23827</v>
      </c>
      <c r="I192" s="41">
        <f>SUM(J192:K192)</f>
        <v>24780</v>
      </c>
      <c r="J192" s="49"/>
      <c r="K192" s="49">
        <v>24780</v>
      </c>
      <c r="L192" s="41">
        <f>SUM(M192:N192)</f>
        <v>25771</v>
      </c>
      <c r="M192" s="49"/>
      <c r="N192" s="49">
        <v>25771</v>
      </c>
    </row>
    <row r="193" spans="1:14" ht="126">
      <c r="A193" s="39" t="s">
        <v>44</v>
      </c>
      <c r="B193" s="48" t="s">
        <v>395</v>
      </c>
      <c r="C193" s="48" t="s">
        <v>547</v>
      </c>
      <c r="D193" s="42" t="s">
        <v>748</v>
      </c>
      <c r="E193" s="42">
        <v>200</v>
      </c>
      <c r="F193" s="41">
        <f>SUM(G193:H193)</f>
        <v>3312.4</v>
      </c>
      <c r="G193" s="49"/>
      <c r="H193" s="49">
        <v>3312.4</v>
      </c>
      <c r="I193" s="41">
        <f>SUM(J193:K193)</f>
        <v>1850.2</v>
      </c>
      <c r="J193" s="49"/>
      <c r="K193" s="49">
        <v>1850.2</v>
      </c>
      <c r="L193" s="41">
        <f>SUM(M193:N193)</f>
        <v>2378</v>
      </c>
      <c r="M193" s="49"/>
      <c r="N193" s="49">
        <v>2378</v>
      </c>
    </row>
    <row r="194" spans="1:14" ht="110.25">
      <c r="A194" s="39" t="s">
        <v>45</v>
      </c>
      <c r="B194" s="48" t="s">
        <v>395</v>
      </c>
      <c r="C194" s="48" t="s">
        <v>547</v>
      </c>
      <c r="D194" s="42" t="s">
        <v>748</v>
      </c>
      <c r="E194" s="42">
        <v>800</v>
      </c>
      <c r="F194" s="41">
        <f>SUM(G194:H194)</f>
        <v>9.6</v>
      </c>
      <c r="G194" s="49"/>
      <c r="H194" s="49">
        <v>9.6</v>
      </c>
      <c r="I194" s="41">
        <f>SUM(J194:K194)</f>
        <v>0</v>
      </c>
      <c r="J194" s="49"/>
      <c r="K194" s="49"/>
      <c r="L194" s="41">
        <f>SUM(M194:N194)</f>
        <v>0</v>
      </c>
      <c r="M194" s="49"/>
      <c r="N194" s="49"/>
    </row>
    <row r="195" spans="1:14" s="59" customFormat="1" ht="22.5" customHeight="1">
      <c r="A195" s="106" t="s">
        <v>609</v>
      </c>
      <c r="B195" s="111" t="s">
        <v>548</v>
      </c>
      <c r="C195" s="57"/>
      <c r="D195" s="57"/>
      <c r="E195" s="57"/>
      <c r="F195" s="58">
        <f aca="true" t="shared" si="100" ref="F195:N195">SUM(F196,F218)</f>
        <v>138066.8</v>
      </c>
      <c r="G195" s="58">
        <f t="shared" si="100"/>
        <v>38507.8</v>
      </c>
      <c r="H195" s="58">
        <f t="shared" si="100"/>
        <v>99559</v>
      </c>
      <c r="I195" s="58">
        <f t="shared" si="100"/>
        <v>86067.9</v>
      </c>
      <c r="J195" s="58">
        <f t="shared" si="100"/>
        <v>91.2</v>
      </c>
      <c r="K195" s="58">
        <f t="shared" si="100"/>
        <v>85976.7</v>
      </c>
      <c r="L195" s="58">
        <f t="shared" si="100"/>
        <v>89841.3</v>
      </c>
      <c r="M195" s="58">
        <f t="shared" si="100"/>
        <v>0</v>
      </c>
      <c r="N195" s="58">
        <f t="shared" si="100"/>
        <v>89841.3</v>
      </c>
    </row>
    <row r="196" spans="1:14" ht="23.25" customHeight="1">
      <c r="A196" s="197" t="s">
        <v>610</v>
      </c>
      <c r="B196" s="83" t="s">
        <v>548</v>
      </c>
      <c r="C196" s="83" t="s">
        <v>192</v>
      </c>
      <c r="D196" s="42"/>
      <c r="E196" s="42"/>
      <c r="F196" s="58">
        <f>SUM(F197)</f>
        <v>130073.8</v>
      </c>
      <c r="G196" s="58">
        <f aca="true" t="shared" si="101" ref="G196:N196">SUM(G197)</f>
        <v>38507.8</v>
      </c>
      <c r="H196" s="58">
        <f t="shared" si="101"/>
        <v>91566</v>
      </c>
      <c r="I196" s="58">
        <f t="shared" si="101"/>
        <v>77970.7</v>
      </c>
      <c r="J196" s="58">
        <f t="shared" si="101"/>
        <v>91.2</v>
      </c>
      <c r="K196" s="58">
        <f t="shared" si="101"/>
        <v>77879.5</v>
      </c>
      <c r="L196" s="58">
        <f t="shared" si="101"/>
        <v>81492</v>
      </c>
      <c r="M196" s="58">
        <f t="shared" si="101"/>
        <v>0</v>
      </c>
      <c r="N196" s="58">
        <f t="shared" si="101"/>
        <v>81492</v>
      </c>
    </row>
    <row r="197" spans="1:14" ht="78.75">
      <c r="A197" s="60" t="s">
        <v>847</v>
      </c>
      <c r="B197" s="48" t="s">
        <v>548</v>
      </c>
      <c r="C197" s="48" t="s">
        <v>192</v>
      </c>
      <c r="D197" s="40" t="s">
        <v>416</v>
      </c>
      <c r="E197" s="42"/>
      <c r="F197" s="41">
        <f aca="true" t="shared" si="102" ref="F197:N197">SUM(F198,F206,F211,)</f>
        <v>130073.8</v>
      </c>
      <c r="G197" s="41">
        <f t="shared" si="102"/>
        <v>38507.8</v>
      </c>
      <c r="H197" s="41">
        <f t="shared" si="102"/>
        <v>91566</v>
      </c>
      <c r="I197" s="41">
        <f t="shared" si="102"/>
        <v>77970.7</v>
      </c>
      <c r="J197" s="41">
        <f t="shared" si="102"/>
        <v>91.2</v>
      </c>
      <c r="K197" s="41">
        <f t="shared" si="102"/>
        <v>77879.5</v>
      </c>
      <c r="L197" s="41">
        <f t="shared" si="102"/>
        <v>81492</v>
      </c>
      <c r="M197" s="41">
        <f t="shared" si="102"/>
        <v>0</v>
      </c>
      <c r="N197" s="41">
        <f t="shared" si="102"/>
        <v>81492</v>
      </c>
    </row>
    <row r="198" spans="1:14" ht="110.25">
      <c r="A198" s="60" t="s">
        <v>101</v>
      </c>
      <c r="B198" s="48" t="s">
        <v>548</v>
      </c>
      <c r="C198" s="48" t="s">
        <v>192</v>
      </c>
      <c r="D198" s="40" t="s">
        <v>417</v>
      </c>
      <c r="E198" s="42"/>
      <c r="F198" s="41">
        <f>SUM(F199,F203,)</f>
        <v>17995.2</v>
      </c>
      <c r="G198" s="41">
        <f aca="true" t="shared" si="103" ref="G198:N198">SUM(G199,G203,)</f>
        <v>91.2</v>
      </c>
      <c r="H198" s="41">
        <f t="shared" si="103"/>
        <v>17904</v>
      </c>
      <c r="I198" s="41">
        <f t="shared" si="103"/>
        <v>18927.2</v>
      </c>
      <c r="J198" s="41">
        <f t="shared" si="103"/>
        <v>91.2</v>
      </c>
      <c r="K198" s="41">
        <f t="shared" si="103"/>
        <v>18836</v>
      </c>
      <c r="L198" s="41">
        <f t="shared" si="103"/>
        <v>19654</v>
      </c>
      <c r="M198" s="41">
        <f t="shared" si="103"/>
        <v>0</v>
      </c>
      <c r="N198" s="41">
        <f t="shared" si="103"/>
        <v>19654</v>
      </c>
    </row>
    <row r="199" spans="1:14" ht="94.5">
      <c r="A199" s="60" t="s">
        <v>403</v>
      </c>
      <c r="B199" s="48" t="s">
        <v>548</v>
      </c>
      <c r="C199" s="48" t="s">
        <v>192</v>
      </c>
      <c r="D199" s="40" t="s">
        <v>418</v>
      </c>
      <c r="E199" s="42"/>
      <c r="F199" s="41">
        <f aca="true" t="shared" si="104" ref="F199:N199">SUM(F200:F202)</f>
        <v>17899</v>
      </c>
      <c r="G199" s="41">
        <f t="shared" si="104"/>
        <v>0</v>
      </c>
      <c r="H199" s="41">
        <f t="shared" si="104"/>
        <v>17899</v>
      </c>
      <c r="I199" s="41">
        <f t="shared" si="104"/>
        <v>18836</v>
      </c>
      <c r="J199" s="41">
        <f t="shared" si="104"/>
        <v>0</v>
      </c>
      <c r="K199" s="41">
        <f t="shared" si="104"/>
        <v>18836</v>
      </c>
      <c r="L199" s="41">
        <f t="shared" si="104"/>
        <v>19654</v>
      </c>
      <c r="M199" s="41">
        <f t="shared" si="104"/>
        <v>0</v>
      </c>
      <c r="N199" s="41">
        <f t="shared" si="104"/>
        <v>19654</v>
      </c>
    </row>
    <row r="200" spans="1:14" ht="220.5">
      <c r="A200" s="46" t="s">
        <v>324</v>
      </c>
      <c r="B200" s="48" t="s">
        <v>548</v>
      </c>
      <c r="C200" s="48" t="s">
        <v>192</v>
      </c>
      <c r="D200" s="42" t="s">
        <v>751</v>
      </c>
      <c r="E200" s="42">
        <v>100</v>
      </c>
      <c r="F200" s="41">
        <f>SUM(G200:H200)</f>
        <v>16134</v>
      </c>
      <c r="G200" s="49"/>
      <c r="H200" s="49">
        <v>16134</v>
      </c>
      <c r="I200" s="41">
        <f>SUM(J200:K200)</f>
        <v>17318</v>
      </c>
      <c r="J200" s="49"/>
      <c r="K200" s="49">
        <v>17318</v>
      </c>
      <c r="L200" s="41">
        <f>SUM(M200:N200)</f>
        <v>18409</v>
      </c>
      <c r="M200" s="49"/>
      <c r="N200" s="49">
        <v>18409</v>
      </c>
    </row>
    <row r="201" spans="1:14" ht="126">
      <c r="A201" s="39" t="s">
        <v>325</v>
      </c>
      <c r="B201" s="48" t="s">
        <v>548</v>
      </c>
      <c r="C201" s="48" t="s">
        <v>192</v>
      </c>
      <c r="D201" s="42" t="s">
        <v>751</v>
      </c>
      <c r="E201" s="42">
        <v>200</v>
      </c>
      <c r="F201" s="41">
        <f>SUM(G201:H201)</f>
        <v>1442</v>
      </c>
      <c r="G201" s="49"/>
      <c r="H201" s="49">
        <v>1442</v>
      </c>
      <c r="I201" s="41">
        <f>SUM(J201:K201)</f>
        <v>1195</v>
      </c>
      <c r="J201" s="49"/>
      <c r="K201" s="49">
        <v>1195</v>
      </c>
      <c r="L201" s="41">
        <f>SUM(M201:N201)</f>
        <v>1245</v>
      </c>
      <c r="M201" s="49"/>
      <c r="N201" s="49">
        <v>1245</v>
      </c>
    </row>
    <row r="202" spans="1:14" ht="110.25">
      <c r="A202" s="39" t="s">
        <v>326</v>
      </c>
      <c r="B202" s="48" t="s">
        <v>548</v>
      </c>
      <c r="C202" s="48" t="s">
        <v>192</v>
      </c>
      <c r="D202" s="42" t="s">
        <v>751</v>
      </c>
      <c r="E202" s="42">
        <v>800</v>
      </c>
      <c r="F202" s="41">
        <f>SUM(G202:H202)</f>
        <v>323</v>
      </c>
      <c r="G202" s="49"/>
      <c r="H202" s="49">
        <v>323</v>
      </c>
      <c r="I202" s="41">
        <f>SUM(J202:K202)</f>
        <v>323</v>
      </c>
      <c r="J202" s="49"/>
      <c r="K202" s="49">
        <v>323</v>
      </c>
      <c r="L202" s="41">
        <f>SUM(M202:N202)</f>
        <v>0</v>
      </c>
      <c r="M202" s="49"/>
      <c r="N202" s="49"/>
    </row>
    <row r="203" spans="1:14" ht="47.25">
      <c r="A203" s="44" t="s">
        <v>802</v>
      </c>
      <c r="B203" s="48" t="s">
        <v>548</v>
      </c>
      <c r="C203" s="48" t="s">
        <v>192</v>
      </c>
      <c r="D203" s="40" t="s">
        <v>524</v>
      </c>
      <c r="E203" s="42"/>
      <c r="F203" s="41">
        <f>F204+F205</f>
        <v>96.2</v>
      </c>
      <c r="G203" s="41">
        <f aca="true" t="shared" si="105" ref="G203:N203">G204+G205</f>
        <v>91.2</v>
      </c>
      <c r="H203" s="41">
        <f t="shared" si="105"/>
        <v>5</v>
      </c>
      <c r="I203" s="41">
        <f t="shared" si="105"/>
        <v>91.2</v>
      </c>
      <c r="J203" s="41">
        <f t="shared" si="105"/>
        <v>91.2</v>
      </c>
      <c r="K203" s="41">
        <f t="shared" si="105"/>
        <v>0</v>
      </c>
      <c r="L203" s="41">
        <f t="shared" si="105"/>
        <v>0</v>
      </c>
      <c r="M203" s="41">
        <f t="shared" si="105"/>
        <v>0</v>
      </c>
      <c r="N203" s="41">
        <f t="shared" si="105"/>
        <v>0</v>
      </c>
    </row>
    <row r="204" spans="1:14" ht="141.75">
      <c r="A204" s="44" t="s">
        <v>688</v>
      </c>
      <c r="B204" s="42" t="s">
        <v>548</v>
      </c>
      <c r="C204" s="42" t="s">
        <v>192</v>
      </c>
      <c r="D204" s="42" t="s">
        <v>684</v>
      </c>
      <c r="E204" s="42" t="s">
        <v>169</v>
      </c>
      <c r="F204" s="41">
        <f>SUM(G204:H204)</f>
        <v>96.2</v>
      </c>
      <c r="G204" s="41">
        <v>91.2</v>
      </c>
      <c r="H204" s="41">
        <v>5</v>
      </c>
      <c r="I204" s="41">
        <f>J204+K204</f>
        <v>91.2</v>
      </c>
      <c r="J204" s="41">
        <v>91.2</v>
      </c>
      <c r="K204" s="41"/>
      <c r="L204" s="41">
        <f>M204+N204</f>
        <v>0</v>
      </c>
      <c r="M204" s="41"/>
      <c r="N204" s="41"/>
    </row>
    <row r="205" spans="1:14" ht="78.75">
      <c r="A205" s="44" t="s">
        <v>376</v>
      </c>
      <c r="B205" s="48" t="s">
        <v>548</v>
      </c>
      <c r="C205" s="48" t="s">
        <v>192</v>
      </c>
      <c r="D205" s="42" t="s">
        <v>202</v>
      </c>
      <c r="E205" s="42" t="s">
        <v>169</v>
      </c>
      <c r="F205" s="41">
        <f>SUM(G205:H205)</f>
        <v>0</v>
      </c>
      <c r="G205" s="49"/>
      <c r="H205" s="49"/>
      <c r="I205" s="41">
        <f>SUM(J205:K205)</f>
        <v>0</v>
      </c>
      <c r="J205" s="49"/>
      <c r="K205" s="49"/>
      <c r="L205" s="41">
        <f>SUM(M205:N205)</f>
        <v>0</v>
      </c>
      <c r="M205" s="49"/>
      <c r="N205" s="49"/>
    </row>
    <row r="206" spans="1:14" ht="110.25">
      <c r="A206" s="60" t="s">
        <v>102</v>
      </c>
      <c r="B206" s="48" t="s">
        <v>548</v>
      </c>
      <c r="C206" s="48" t="s">
        <v>192</v>
      </c>
      <c r="D206" s="40" t="s">
        <v>803</v>
      </c>
      <c r="E206" s="42"/>
      <c r="F206" s="41">
        <f>SUM(F207,)</f>
        <v>2654.6</v>
      </c>
      <c r="G206" s="41">
        <f aca="true" t="shared" si="106" ref="G206:N206">SUM(G207,)</f>
        <v>416.6</v>
      </c>
      <c r="H206" s="41">
        <f t="shared" si="106"/>
        <v>2238</v>
      </c>
      <c r="I206" s="41">
        <f t="shared" si="106"/>
        <v>2337</v>
      </c>
      <c r="J206" s="41">
        <f t="shared" si="106"/>
        <v>0</v>
      </c>
      <c r="K206" s="41">
        <f t="shared" si="106"/>
        <v>2337</v>
      </c>
      <c r="L206" s="41">
        <f t="shared" si="106"/>
        <v>2486</v>
      </c>
      <c r="M206" s="41">
        <f t="shared" si="106"/>
        <v>0</v>
      </c>
      <c r="N206" s="41">
        <f t="shared" si="106"/>
        <v>2486</v>
      </c>
    </row>
    <row r="207" spans="1:14" ht="94.5">
      <c r="A207" s="60" t="s">
        <v>403</v>
      </c>
      <c r="B207" s="48" t="s">
        <v>548</v>
      </c>
      <c r="C207" s="48" t="s">
        <v>192</v>
      </c>
      <c r="D207" s="40" t="s">
        <v>804</v>
      </c>
      <c r="E207" s="42"/>
      <c r="F207" s="41">
        <f aca="true" t="shared" si="107" ref="F207:N207">SUM(F208:F210)</f>
        <v>2654.6</v>
      </c>
      <c r="G207" s="41">
        <f t="shared" si="107"/>
        <v>416.6</v>
      </c>
      <c r="H207" s="41">
        <f t="shared" si="107"/>
        <v>2238</v>
      </c>
      <c r="I207" s="41">
        <f t="shared" si="107"/>
        <v>2337</v>
      </c>
      <c r="J207" s="41">
        <f t="shared" si="107"/>
        <v>0</v>
      </c>
      <c r="K207" s="41">
        <f t="shared" si="107"/>
        <v>2337</v>
      </c>
      <c r="L207" s="41">
        <f t="shared" si="107"/>
        <v>2486</v>
      </c>
      <c r="M207" s="41">
        <f t="shared" si="107"/>
        <v>0</v>
      </c>
      <c r="N207" s="41">
        <f t="shared" si="107"/>
        <v>2486</v>
      </c>
    </row>
    <row r="208" spans="1:14" ht="220.5">
      <c r="A208" s="46" t="s">
        <v>79</v>
      </c>
      <c r="B208" s="48" t="s">
        <v>548</v>
      </c>
      <c r="C208" s="48" t="s">
        <v>192</v>
      </c>
      <c r="D208" s="42" t="s">
        <v>752</v>
      </c>
      <c r="E208" s="54" t="s">
        <v>167</v>
      </c>
      <c r="F208" s="41">
        <f>SUM(G208:H208)</f>
        <v>2166</v>
      </c>
      <c r="G208" s="49"/>
      <c r="H208" s="49">
        <v>2166</v>
      </c>
      <c r="I208" s="41">
        <f>SUM(J208:K208)</f>
        <v>2325</v>
      </c>
      <c r="J208" s="49"/>
      <c r="K208" s="49">
        <v>2325</v>
      </c>
      <c r="L208" s="41">
        <f>SUM(M208:N208)</f>
        <v>2471</v>
      </c>
      <c r="M208" s="49"/>
      <c r="N208" s="49">
        <v>2471</v>
      </c>
    </row>
    <row r="209" spans="1:14" ht="126">
      <c r="A209" s="39" t="s">
        <v>349</v>
      </c>
      <c r="B209" s="48" t="s">
        <v>548</v>
      </c>
      <c r="C209" s="48" t="s">
        <v>192</v>
      </c>
      <c r="D209" s="42" t="s">
        <v>752</v>
      </c>
      <c r="E209" s="54" t="s">
        <v>169</v>
      </c>
      <c r="F209" s="41">
        <f>SUM(G209:H209)</f>
        <v>50</v>
      </c>
      <c r="G209" s="49"/>
      <c r="H209" s="49">
        <v>50</v>
      </c>
      <c r="I209" s="41">
        <f>SUM(J209:K209)</f>
        <v>12</v>
      </c>
      <c r="J209" s="49"/>
      <c r="K209" s="49">
        <v>12</v>
      </c>
      <c r="L209" s="41">
        <f>SUM(M209:N209)</f>
        <v>15</v>
      </c>
      <c r="M209" s="49"/>
      <c r="N209" s="49">
        <v>15</v>
      </c>
    </row>
    <row r="210" spans="1:14" ht="94.5">
      <c r="A210" s="39" t="s">
        <v>266</v>
      </c>
      <c r="B210" s="48" t="s">
        <v>548</v>
      </c>
      <c r="C210" s="48" t="s">
        <v>192</v>
      </c>
      <c r="D210" s="42" t="s">
        <v>267</v>
      </c>
      <c r="E210" s="54" t="s">
        <v>169</v>
      </c>
      <c r="F210" s="41">
        <f>SUM(G210:H210)</f>
        <v>438.6</v>
      </c>
      <c r="G210" s="49">
        <v>416.6</v>
      </c>
      <c r="H210" s="49">
        <v>22</v>
      </c>
      <c r="I210" s="41">
        <f>SUM(J210:K210)</f>
        <v>0</v>
      </c>
      <c r="J210" s="49"/>
      <c r="K210" s="49"/>
      <c r="L210" s="41">
        <f>SUM(M210:N210)</f>
        <v>0</v>
      </c>
      <c r="M210" s="49"/>
      <c r="N210" s="49"/>
    </row>
    <row r="211" spans="1:14" ht="126">
      <c r="A211" s="60" t="s">
        <v>848</v>
      </c>
      <c r="B211" s="48" t="s">
        <v>548</v>
      </c>
      <c r="C211" s="48" t="s">
        <v>192</v>
      </c>
      <c r="D211" s="40" t="s">
        <v>350</v>
      </c>
      <c r="E211" s="54"/>
      <c r="F211" s="41">
        <f>SUM(F212,F214,)</f>
        <v>109424</v>
      </c>
      <c r="G211" s="41">
        <f aca="true" t="shared" si="108" ref="G211:N211">SUM(G212,G214,)</f>
        <v>38000</v>
      </c>
      <c r="H211" s="41">
        <f t="shared" si="108"/>
        <v>71424</v>
      </c>
      <c r="I211" s="41">
        <f t="shared" si="108"/>
        <v>56706.5</v>
      </c>
      <c r="J211" s="41">
        <f t="shared" si="108"/>
        <v>0</v>
      </c>
      <c r="K211" s="41">
        <f t="shared" si="108"/>
        <v>56706.5</v>
      </c>
      <c r="L211" s="41">
        <f t="shared" si="108"/>
        <v>59352</v>
      </c>
      <c r="M211" s="41">
        <f t="shared" si="108"/>
        <v>0</v>
      </c>
      <c r="N211" s="41">
        <f t="shared" si="108"/>
        <v>59352</v>
      </c>
    </row>
    <row r="212" spans="1:14" ht="94.5">
      <c r="A212" s="60" t="s">
        <v>403</v>
      </c>
      <c r="B212" s="48" t="s">
        <v>548</v>
      </c>
      <c r="C212" s="48" t="s">
        <v>192</v>
      </c>
      <c r="D212" s="40" t="s">
        <v>351</v>
      </c>
      <c r="E212" s="54"/>
      <c r="F212" s="41">
        <f aca="true" t="shared" si="109" ref="F212:N212">SUM(F213:F213)</f>
        <v>53881</v>
      </c>
      <c r="G212" s="41">
        <f t="shared" si="109"/>
        <v>0</v>
      </c>
      <c r="H212" s="41">
        <f t="shared" si="109"/>
        <v>53881</v>
      </c>
      <c r="I212" s="41">
        <f t="shared" si="109"/>
        <v>56706.5</v>
      </c>
      <c r="J212" s="41">
        <f t="shared" si="109"/>
        <v>0</v>
      </c>
      <c r="K212" s="41">
        <f t="shared" si="109"/>
        <v>56706.5</v>
      </c>
      <c r="L212" s="41">
        <f t="shared" si="109"/>
        <v>59352</v>
      </c>
      <c r="M212" s="41">
        <f t="shared" si="109"/>
        <v>0</v>
      </c>
      <c r="N212" s="41">
        <f t="shared" si="109"/>
        <v>59352</v>
      </c>
    </row>
    <row r="213" spans="1:14" ht="157.5">
      <c r="A213" s="39" t="s">
        <v>414</v>
      </c>
      <c r="B213" s="48" t="s">
        <v>548</v>
      </c>
      <c r="C213" s="48" t="s">
        <v>192</v>
      </c>
      <c r="D213" s="42" t="s">
        <v>753</v>
      </c>
      <c r="E213" s="54" t="s">
        <v>815</v>
      </c>
      <c r="F213" s="74">
        <f>SUM(G213:H213)</f>
        <v>53881</v>
      </c>
      <c r="G213" s="49"/>
      <c r="H213" s="49">
        <v>53881</v>
      </c>
      <c r="I213" s="74">
        <f>SUM(J213:K213)</f>
        <v>56706.5</v>
      </c>
      <c r="J213" s="49"/>
      <c r="K213" s="49">
        <v>56706.5</v>
      </c>
      <c r="L213" s="74">
        <f>SUM(M213:N213)</f>
        <v>59352</v>
      </c>
      <c r="M213" s="49"/>
      <c r="N213" s="49">
        <v>59352</v>
      </c>
    </row>
    <row r="214" spans="1:14" ht="47.25">
      <c r="A214" s="60" t="s">
        <v>186</v>
      </c>
      <c r="B214" s="48" t="s">
        <v>548</v>
      </c>
      <c r="C214" s="48" t="s">
        <v>192</v>
      </c>
      <c r="D214" s="112" t="s">
        <v>187</v>
      </c>
      <c r="E214" s="42"/>
      <c r="F214" s="41">
        <f>SUM(F215:F217)</f>
        <v>55543</v>
      </c>
      <c r="G214" s="41">
        <f aca="true" t="shared" si="110" ref="G214:N214">SUM(G215:G217)</f>
        <v>38000</v>
      </c>
      <c r="H214" s="41">
        <f t="shared" si="110"/>
        <v>17543</v>
      </c>
      <c r="I214" s="41">
        <f t="shared" si="110"/>
        <v>0</v>
      </c>
      <c r="J214" s="41">
        <f t="shared" si="110"/>
        <v>0</v>
      </c>
      <c r="K214" s="41">
        <f t="shared" si="110"/>
        <v>0</v>
      </c>
      <c r="L214" s="41">
        <f t="shared" si="110"/>
        <v>0</v>
      </c>
      <c r="M214" s="41">
        <f t="shared" si="110"/>
        <v>0</v>
      </c>
      <c r="N214" s="41">
        <f t="shared" si="110"/>
        <v>0</v>
      </c>
    </row>
    <row r="215" spans="1:14" ht="94.5">
      <c r="A215" s="60" t="s">
        <v>188</v>
      </c>
      <c r="B215" s="48" t="s">
        <v>548</v>
      </c>
      <c r="C215" s="48" t="s">
        <v>192</v>
      </c>
      <c r="D215" s="48" t="s">
        <v>55</v>
      </c>
      <c r="E215" s="42" t="s">
        <v>169</v>
      </c>
      <c r="F215" s="41">
        <f>SUM(G215:H215)</f>
        <v>2000</v>
      </c>
      <c r="G215" s="41"/>
      <c r="H215" s="41">
        <v>2000</v>
      </c>
      <c r="I215" s="41">
        <f>SUM(J215:K215)</f>
        <v>0</v>
      </c>
      <c r="J215" s="41"/>
      <c r="K215" s="41"/>
      <c r="L215" s="41">
        <f>SUM(M215:N215)</f>
        <v>0</v>
      </c>
      <c r="M215" s="41"/>
      <c r="N215" s="41"/>
    </row>
    <row r="216" spans="1:14" ht="141.75">
      <c r="A216" s="60" t="s">
        <v>662</v>
      </c>
      <c r="B216" s="48" t="s">
        <v>548</v>
      </c>
      <c r="C216" s="48" t="s">
        <v>192</v>
      </c>
      <c r="D216" s="48" t="s">
        <v>664</v>
      </c>
      <c r="E216" s="42" t="s">
        <v>169</v>
      </c>
      <c r="F216" s="41">
        <f>SUM(G216:H216)</f>
        <v>38000</v>
      </c>
      <c r="G216" s="41">
        <v>38000</v>
      </c>
      <c r="H216" s="41"/>
      <c r="I216" s="41">
        <f>SUM(J216:K216)</f>
        <v>0</v>
      </c>
      <c r="J216" s="41"/>
      <c r="K216" s="41"/>
      <c r="L216" s="41">
        <f>SUM(M216:N216)</f>
        <v>0</v>
      </c>
      <c r="M216" s="41"/>
      <c r="N216" s="41"/>
    </row>
    <row r="217" spans="1:14" ht="141.75">
      <c r="A217" s="39" t="s">
        <v>269</v>
      </c>
      <c r="B217" s="48" t="s">
        <v>548</v>
      </c>
      <c r="C217" s="48" t="s">
        <v>192</v>
      </c>
      <c r="D217" s="42" t="s">
        <v>270</v>
      </c>
      <c r="E217" s="42" t="s">
        <v>815</v>
      </c>
      <c r="F217" s="41">
        <f>SUM(G217:H217)</f>
        <v>15543</v>
      </c>
      <c r="G217" s="41"/>
      <c r="H217" s="41">
        <v>15543</v>
      </c>
      <c r="I217" s="41">
        <f>SUM(J217:K217)</f>
        <v>0</v>
      </c>
      <c r="J217" s="41"/>
      <c r="K217" s="41"/>
      <c r="L217" s="41">
        <f>SUM(M217:N217)</f>
        <v>0</v>
      </c>
      <c r="M217" s="41"/>
      <c r="N217" s="41"/>
    </row>
    <row r="218" spans="1:14" ht="31.5">
      <c r="A218" s="197" t="s">
        <v>611</v>
      </c>
      <c r="B218" s="83" t="s">
        <v>548</v>
      </c>
      <c r="C218" s="83" t="s">
        <v>193</v>
      </c>
      <c r="D218" s="42"/>
      <c r="E218" s="42"/>
      <c r="F218" s="58">
        <f aca="true" t="shared" si="111" ref="F218:N218">F219</f>
        <v>7993</v>
      </c>
      <c r="G218" s="58">
        <f t="shared" si="111"/>
        <v>0</v>
      </c>
      <c r="H218" s="58">
        <f t="shared" si="111"/>
        <v>7993</v>
      </c>
      <c r="I218" s="58">
        <f t="shared" si="111"/>
        <v>8097.2</v>
      </c>
      <c r="J218" s="58">
        <f t="shared" si="111"/>
        <v>0</v>
      </c>
      <c r="K218" s="58">
        <f t="shared" si="111"/>
        <v>8097.2</v>
      </c>
      <c r="L218" s="58">
        <f t="shared" si="111"/>
        <v>8349.3</v>
      </c>
      <c r="M218" s="58">
        <f t="shared" si="111"/>
        <v>0</v>
      </c>
      <c r="N218" s="58">
        <f t="shared" si="111"/>
        <v>8349.3</v>
      </c>
    </row>
    <row r="219" spans="1:14" ht="78.75">
      <c r="A219" s="60" t="s">
        <v>234</v>
      </c>
      <c r="B219" s="48" t="s">
        <v>548</v>
      </c>
      <c r="C219" s="48" t="s">
        <v>193</v>
      </c>
      <c r="D219" s="40" t="s">
        <v>416</v>
      </c>
      <c r="E219" s="42"/>
      <c r="F219" s="41">
        <f>SUM(F220)</f>
        <v>7993</v>
      </c>
      <c r="G219" s="41">
        <f aca="true" t="shared" si="112" ref="G219:N219">SUM(G220)</f>
        <v>0</v>
      </c>
      <c r="H219" s="41">
        <f t="shared" si="112"/>
        <v>7993</v>
      </c>
      <c r="I219" s="41">
        <f t="shared" si="112"/>
        <v>8097.2</v>
      </c>
      <c r="J219" s="41">
        <f t="shared" si="112"/>
        <v>0</v>
      </c>
      <c r="K219" s="41">
        <f t="shared" si="112"/>
        <v>8097.2</v>
      </c>
      <c r="L219" s="41">
        <f t="shared" si="112"/>
        <v>8349.3</v>
      </c>
      <c r="M219" s="41">
        <f t="shared" si="112"/>
        <v>0</v>
      </c>
      <c r="N219" s="41">
        <f t="shared" si="112"/>
        <v>8349.3</v>
      </c>
    </row>
    <row r="220" spans="1:14" ht="133.5" customHeight="1">
      <c r="A220" s="60" t="s">
        <v>280</v>
      </c>
      <c r="B220" s="48" t="s">
        <v>548</v>
      </c>
      <c r="C220" s="48" t="s">
        <v>193</v>
      </c>
      <c r="D220" s="40" t="s">
        <v>398</v>
      </c>
      <c r="E220" s="42"/>
      <c r="F220" s="41">
        <f aca="true" t="shared" si="113" ref="F220:N220">SUM(F221,F223)</f>
        <v>7993</v>
      </c>
      <c r="G220" s="41">
        <f t="shared" si="113"/>
        <v>0</v>
      </c>
      <c r="H220" s="41">
        <f t="shared" si="113"/>
        <v>7993</v>
      </c>
      <c r="I220" s="41">
        <f t="shared" si="113"/>
        <v>8097.2</v>
      </c>
      <c r="J220" s="41">
        <f t="shared" si="113"/>
        <v>0</v>
      </c>
      <c r="K220" s="41">
        <f t="shared" si="113"/>
        <v>8097.2</v>
      </c>
      <c r="L220" s="41">
        <f t="shared" si="113"/>
        <v>8349.3</v>
      </c>
      <c r="M220" s="41">
        <f t="shared" si="113"/>
        <v>0</v>
      </c>
      <c r="N220" s="41">
        <f t="shared" si="113"/>
        <v>8349.3</v>
      </c>
    </row>
    <row r="221" spans="1:14" ht="47.25">
      <c r="A221" s="60" t="s">
        <v>799</v>
      </c>
      <c r="B221" s="48" t="s">
        <v>548</v>
      </c>
      <c r="C221" s="48" t="s">
        <v>193</v>
      </c>
      <c r="D221" s="40" t="s">
        <v>174</v>
      </c>
      <c r="E221" s="42"/>
      <c r="F221" s="41">
        <f aca="true" t="shared" si="114" ref="F221:N221">F222</f>
        <v>2149</v>
      </c>
      <c r="G221" s="41">
        <f t="shared" si="114"/>
        <v>0</v>
      </c>
      <c r="H221" s="41">
        <f t="shared" si="114"/>
        <v>2149</v>
      </c>
      <c r="I221" s="41">
        <f t="shared" si="114"/>
        <v>2272</v>
      </c>
      <c r="J221" s="41">
        <f t="shared" si="114"/>
        <v>0</v>
      </c>
      <c r="K221" s="41">
        <f t="shared" si="114"/>
        <v>2272</v>
      </c>
      <c r="L221" s="41">
        <f t="shared" si="114"/>
        <v>2363</v>
      </c>
      <c r="M221" s="41">
        <f t="shared" si="114"/>
        <v>0</v>
      </c>
      <c r="N221" s="41">
        <f t="shared" si="114"/>
        <v>2363</v>
      </c>
    </row>
    <row r="222" spans="1:14" ht="173.25">
      <c r="A222" s="39" t="s">
        <v>541</v>
      </c>
      <c r="B222" s="48" t="s">
        <v>548</v>
      </c>
      <c r="C222" s="48" t="s">
        <v>193</v>
      </c>
      <c r="D222" s="42" t="s">
        <v>755</v>
      </c>
      <c r="E222" s="42" t="s">
        <v>167</v>
      </c>
      <c r="F222" s="41">
        <f>SUM(G222:H222)</f>
        <v>2149</v>
      </c>
      <c r="G222" s="49"/>
      <c r="H222" s="49">
        <v>2149</v>
      </c>
      <c r="I222" s="41">
        <f>SUM(J222:K222)</f>
        <v>2272</v>
      </c>
      <c r="J222" s="49"/>
      <c r="K222" s="49">
        <v>2272</v>
      </c>
      <c r="L222" s="41">
        <f>SUM(M222:N222)</f>
        <v>2363</v>
      </c>
      <c r="M222" s="49"/>
      <c r="N222" s="49">
        <v>2363</v>
      </c>
    </row>
    <row r="223" spans="1:14" ht="104.25" customHeight="1">
      <c r="A223" s="60" t="s">
        <v>403</v>
      </c>
      <c r="B223" s="48" t="s">
        <v>548</v>
      </c>
      <c r="C223" s="48" t="s">
        <v>193</v>
      </c>
      <c r="D223" s="40" t="s">
        <v>175</v>
      </c>
      <c r="E223" s="42"/>
      <c r="F223" s="41">
        <f aca="true" t="shared" si="115" ref="F223:N223">SUM(F224:F226)</f>
        <v>5844</v>
      </c>
      <c r="G223" s="41">
        <f t="shared" si="115"/>
        <v>0</v>
      </c>
      <c r="H223" s="41">
        <f t="shared" si="115"/>
        <v>5844</v>
      </c>
      <c r="I223" s="41">
        <f t="shared" si="115"/>
        <v>5825.2</v>
      </c>
      <c r="J223" s="41">
        <f t="shared" si="115"/>
        <v>0</v>
      </c>
      <c r="K223" s="41">
        <f t="shared" si="115"/>
        <v>5825.2</v>
      </c>
      <c r="L223" s="41">
        <f t="shared" si="115"/>
        <v>5986.3</v>
      </c>
      <c r="M223" s="41">
        <f t="shared" si="115"/>
        <v>0</v>
      </c>
      <c r="N223" s="41">
        <f t="shared" si="115"/>
        <v>5986.3</v>
      </c>
    </row>
    <row r="224" spans="1:14" ht="230.25" customHeight="1">
      <c r="A224" s="46" t="s">
        <v>324</v>
      </c>
      <c r="B224" s="48" t="s">
        <v>548</v>
      </c>
      <c r="C224" s="48" t="s">
        <v>193</v>
      </c>
      <c r="D224" s="42" t="s">
        <v>756</v>
      </c>
      <c r="E224" s="42">
        <v>100</v>
      </c>
      <c r="F224" s="41">
        <f>SUM(G224:H224)</f>
        <v>5072</v>
      </c>
      <c r="G224" s="49"/>
      <c r="H224" s="49">
        <v>5072</v>
      </c>
      <c r="I224" s="41">
        <f>SUM(J224:K224)</f>
        <v>5336.2</v>
      </c>
      <c r="J224" s="49"/>
      <c r="K224" s="49">
        <v>5336.2</v>
      </c>
      <c r="L224" s="41">
        <f>SUM(M224:N224)</f>
        <v>5501.3</v>
      </c>
      <c r="M224" s="49"/>
      <c r="N224" s="49">
        <v>5501.3</v>
      </c>
    </row>
    <row r="225" spans="1:14" ht="126">
      <c r="A225" s="39" t="s">
        <v>325</v>
      </c>
      <c r="B225" s="48" t="s">
        <v>548</v>
      </c>
      <c r="C225" s="48" t="s">
        <v>193</v>
      </c>
      <c r="D225" s="42" t="s">
        <v>756</v>
      </c>
      <c r="E225" s="42">
        <v>200</v>
      </c>
      <c r="F225" s="41">
        <f>SUM(G225:H225)</f>
        <v>750</v>
      </c>
      <c r="G225" s="49"/>
      <c r="H225" s="49">
        <v>750</v>
      </c>
      <c r="I225" s="41">
        <f>SUM(J225:K225)</f>
        <v>467</v>
      </c>
      <c r="J225" s="49"/>
      <c r="K225" s="49">
        <v>467</v>
      </c>
      <c r="L225" s="41">
        <f>SUM(M225:N225)</f>
        <v>485</v>
      </c>
      <c r="M225" s="49"/>
      <c r="N225" s="49">
        <v>485</v>
      </c>
    </row>
    <row r="226" spans="1:14" ht="110.25">
      <c r="A226" s="39" t="s">
        <v>326</v>
      </c>
      <c r="B226" s="48" t="s">
        <v>548</v>
      </c>
      <c r="C226" s="48" t="s">
        <v>193</v>
      </c>
      <c r="D226" s="42" t="s">
        <v>756</v>
      </c>
      <c r="E226" s="42">
        <v>800</v>
      </c>
      <c r="F226" s="41">
        <f>SUM(G226:H226)</f>
        <v>22</v>
      </c>
      <c r="G226" s="49"/>
      <c r="H226" s="49">
        <v>22</v>
      </c>
      <c r="I226" s="41">
        <f>SUM(J226:K226)</f>
        <v>22</v>
      </c>
      <c r="J226" s="49"/>
      <c r="K226" s="49">
        <v>22</v>
      </c>
      <c r="L226" s="41">
        <f>SUM(M226:N226)</f>
        <v>0</v>
      </c>
      <c r="M226" s="49"/>
      <c r="N226" s="49"/>
    </row>
    <row r="227" spans="1:14" ht="24" customHeight="1">
      <c r="A227" s="197" t="s">
        <v>816</v>
      </c>
      <c r="B227" s="57">
        <v>10</v>
      </c>
      <c r="C227" s="42"/>
      <c r="D227" s="42"/>
      <c r="E227" s="42"/>
      <c r="F227" s="58">
        <f aca="true" t="shared" si="116" ref="F227:N227">SUM(F228,F234,F242,F308,F332)</f>
        <v>173798.90000000002</v>
      </c>
      <c r="G227" s="58">
        <f t="shared" si="116"/>
        <v>166290.90000000002</v>
      </c>
      <c r="H227" s="58">
        <f t="shared" si="116"/>
        <v>7508</v>
      </c>
      <c r="I227" s="58">
        <f t="shared" si="116"/>
        <v>180683.4</v>
      </c>
      <c r="J227" s="58">
        <f t="shared" si="116"/>
        <v>178289.9</v>
      </c>
      <c r="K227" s="58">
        <f t="shared" si="116"/>
        <v>2393.5</v>
      </c>
      <c r="L227" s="58">
        <f t="shared" si="116"/>
        <v>174823.30000000002</v>
      </c>
      <c r="M227" s="58">
        <f t="shared" si="116"/>
        <v>174823.30000000002</v>
      </c>
      <c r="N227" s="58">
        <f t="shared" si="116"/>
        <v>0</v>
      </c>
    </row>
    <row r="228" spans="1:14" ht="24" customHeight="1">
      <c r="A228" s="197" t="s">
        <v>758</v>
      </c>
      <c r="B228" s="57">
        <v>10</v>
      </c>
      <c r="C228" s="83" t="s">
        <v>192</v>
      </c>
      <c r="D228" s="42"/>
      <c r="E228" s="42"/>
      <c r="F228" s="58">
        <f>F229</f>
        <v>5145.5</v>
      </c>
      <c r="G228" s="58">
        <f aca="true" t="shared" si="117" ref="G228:N230">G229</f>
        <v>0</v>
      </c>
      <c r="H228" s="58">
        <f t="shared" si="117"/>
        <v>5145.5</v>
      </c>
      <c r="I228" s="58">
        <f>I229</f>
        <v>1568.5</v>
      </c>
      <c r="J228" s="58">
        <f t="shared" si="117"/>
        <v>0</v>
      </c>
      <c r="K228" s="58">
        <f t="shared" si="117"/>
        <v>1568.5</v>
      </c>
      <c r="L228" s="58">
        <f>L229</f>
        <v>0</v>
      </c>
      <c r="M228" s="58">
        <f t="shared" si="117"/>
        <v>0</v>
      </c>
      <c r="N228" s="58">
        <f t="shared" si="117"/>
        <v>0</v>
      </c>
    </row>
    <row r="229" spans="1:14" ht="78.75">
      <c r="A229" s="60" t="s">
        <v>63</v>
      </c>
      <c r="B229" s="42">
        <v>10</v>
      </c>
      <c r="C229" s="48" t="s">
        <v>192</v>
      </c>
      <c r="D229" s="113" t="s">
        <v>159</v>
      </c>
      <c r="E229" s="42"/>
      <c r="F229" s="41">
        <f>F230</f>
        <v>5145.5</v>
      </c>
      <c r="G229" s="41">
        <f t="shared" si="117"/>
        <v>0</v>
      </c>
      <c r="H229" s="41">
        <f t="shared" si="117"/>
        <v>5145.5</v>
      </c>
      <c r="I229" s="41">
        <f>I230</f>
        <v>1568.5</v>
      </c>
      <c r="J229" s="41">
        <f t="shared" si="117"/>
        <v>0</v>
      </c>
      <c r="K229" s="41">
        <f t="shared" si="117"/>
        <v>1568.5</v>
      </c>
      <c r="L229" s="41">
        <f>L230</f>
        <v>0</v>
      </c>
      <c r="M229" s="41">
        <f t="shared" si="117"/>
        <v>0</v>
      </c>
      <c r="N229" s="41">
        <f t="shared" si="117"/>
        <v>0</v>
      </c>
    </row>
    <row r="230" spans="1:14" ht="126">
      <c r="A230" s="60" t="s">
        <v>849</v>
      </c>
      <c r="B230" s="42">
        <v>10</v>
      </c>
      <c r="C230" s="48" t="s">
        <v>192</v>
      </c>
      <c r="D230" s="114" t="s">
        <v>404</v>
      </c>
      <c r="E230" s="42"/>
      <c r="F230" s="41">
        <f>F231</f>
        <v>5145.5</v>
      </c>
      <c r="G230" s="41">
        <f t="shared" si="117"/>
        <v>0</v>
      </c>
      <c r="H230" s="41">
        <f t="shared" si="117"/>
        <v>5145.5</v>
      </c>
      <c r="I230" s="41">
        <f>I231</f>
        <v>1568.5</v>
      </c>
      <c r="J230" s="41">
        <f t="shared" si="117"/>
        <v>0</v>
      </c>
      <c r="K230" s="41">
        <f t="shared" si="117"/>
        <v>1568.5</v>
      </c>
      <c r="L230" s="41">
        <f>L231</f>
        <v>0</v>
      </c>
      <c r="M230" s="41">
        <f t="shared" si="117"/>
        <v>0</v>
      </c>
      <c r="N230" s="41">
        <f t="shared" si="117"/>
        <v>0</v>
      </c>
    </row>
    <row r="231" spans="1:14" ht="63">
      <c r="A231" s="44" t="s">
        <v>406</v>
      </c>
      <c r="B231" s="42">
        <v>10</v>
      </c>
      <c r="C231" s="48" t="s">
        <v>192</v>
      </c>
      <c r="D231" s="114" t="s">
        <v>405</v>
      </c>
      <c r="E231" s="42"/>
      <c r="F231" s="41">
        <f aca="true" t="shared" si="118" ref="F231:N231">SUM(F232:F233)</f>
        <v>5145.5</v>
      </c>
      <c r="G231" s="41">
        <f t="shared" si="118"/>
        <v>0</v>
      </c>
      <c r="H231" s="41">
        <f t="shared" si="118"/>
        <v>5145.5</v>
      </c>
      <c r="I231" s="41">
        <f t="shared" si="118"/>
        <v>1568.5</v>
      </c>
      <c r="J231" s="41">
        <f t="shared" si="118"/>
        <v>0</v>
      </c>
      <c r="K231" s="41">
        <f t="shared" si="118"/>
        <v>1568.5</v>
      </c>
      <c r="L231" s="41">
        <f t="shared" si="118"/>
        <v>0</v>
      </c>
      <c r="M231" s="41">
        <f t="shared" si="118"/>
        <v>0</v>
      </c>
      <c r="N231" s="41">
        <f t="shared" si="118"/>
        <v>0</v>
      </c>
    </row>
    <row r="232" spans="1:14" ht="63">
      <c r="A232" s="39" t="s">
        <v>550</v>
      </c>
      <c r="B232" s="42">
        <v>10</v>
      </c>
      <c r="C232" s="48" t="s">
        <v>192</v>
      </c>
      <c r="D232" s="115" t="s">
        <v>597</v>
      </c>
      <c r="E232" s="42" t="s">
        <v>169</v>
      </c>
      <c r="F232" s="41">
        <f>SUM(G232:H232)</f>
        <v>41</v>
      </c>
      <c r="G232" s="41"/>
      <c r="H232" s="41">
        <v>41</v>
      </c>
      <c r="I232" s="41">
        <f>SUM(J232:K232)</f>
        <v>13</v>
      </c>
      <c r="J232" s="41"/>
      <c r="K232" s="41">
        <v>13</v>
      </c>
      <c r="L232" s="41">
        <f>SUM(M232:N232)</f>
        <v>0</v>
      </c>
      <c r="M232" s="41"/>
      <c r="N232" s="41">
        <v>0</v>
      </c>
    </row>
    <row r="233" spans="1:14" ht="47.25">
      <c r="A233" s="60" t="s">
        <v>551</v>
      </c>
      <c r="B233" s="42" t="s">
        <v>820</v>
      </c>
      <c r="C233" s="48" t="s">
        <v>192</v>
      </c>
      <c r="D233" s="115" t="s">
        <v>597</v>
      </c>
      <c r="E233" s="42" t="s">
        <v>818</v>
      </c>
      <c r="F233" s="41">
        <f>SUM(G233:H233)</f>
        <v>5104.5</v>
      </c>
      <c r="G233" s="49"/>
      <c r="H233" s="49">
        <v>5104.5</v>
      </c>
      <c r="I233" s="41">
        <f>SUM(J233:K233)</f>
        <v>1555.5</v>
      </c>
      <c r="J233" s="49"/>
      <c r="K233" s="49">
        <v>1555.5</v>
      </c>
      <c r="L233" s="41">
        <f>SUM(M233:N233)</f>
        <v>0</v>
      </c>
      <c r="M233" s="49"/>
      <c r="N233" s="49">
        <v>0</v>
      </c>
    </row>
    <row r="234" spans="1:14" ht="39" customHeight="1">
      <c r="A234" s="197" t="s">
        <v>759</v>
      </c>
      <c r="B234" s="57">
        <v>10</v>
      </c>
      <c r="C234" s="83" t="s">
        <v>199</v>
      </c>
      <c r="D234" s="42"/>
      <c r="E234" s="42"/>
      <c r="F234" s="58">
        <f>F235</f>
        <v>66478.8</v>
      </c>
      <c r="G234" s="58">
        <f aca="true" t="shared" si="119" ref="G234:N236">G235</f>
        <v>66478.8</v>
      </c>
      <c r="H234" s="58">
        <f t="shared" si="119"/>
        <v>0</v>
      </c>
      <c r="I234" s="58">
        <f>I235</f>
        <v>69754.5</v>
      </c>
      <c r="J234" s="58">
        <f t="shared" si="119"/>
        <v>69754.5</v>
      </c>
      <c r="K234" s="58">
        <f t="shared" si="119"/>
        <v>0</v>
      </c>
      <c r="L234" s="58">
        <f>L235</f>
        <v>70254</v>
      </c>
      <c r="M234" s="58">
        <f t="shared" si="119"/>
        <v>70254</v>
      </c>
      <c r="N234" s="58">
        <f t="shared" si="119"/>
        <v>0</v>
      </c>
    </row>
    <row r="235" spans="1:14" ht="78.75">
      <c r="A235" s="60" t="s">
        <v>63</v>
      </c>
      <c r="B235" s="42" t="s">
        <v>820</v>
      </c>
      <c r="C235" s="48" t="s">
        <v>199</v>
      </c>
      <c r="D235" s="61" t="s">
        <v>368</v>
      </c>
      <c r="E235" s="42"/>
      <c r="F235" s="41">
        <f>F236</f>
        <v>66478.8</v>
      </c>
      <c r="G235" s="41">
        <f t="shared" si="119"/>
        <v>66478.8</v>
      </c>
      <c r="H235" s="41">
        <f t="shared" si="119"/>
        <v>0</v>
      </c>
      <c r="I235" s="41">
        <f>I236</f>
        <v>69754.5</v>
      </c>
      <c r="J235" s="41">
        <f t="shared" si="119"/>
        <v>69754.5</v>
      </c>
      <c r="K235" s="41">
        <f t="shared" si="119"/>
        <v>0</v>
      </c>
      <c r="L235" s="41">
        <f>L236</f>
        <v>70254</v>
      </c>
      <c r="M235" s="41">
        <f t="shared" si="119"/>
        <v>70254</v>
      </c>
      <c r="N235" s="41">
        <f t="shared" si="119"/>
        <v>0</v>
      </c>
    </row>
    <row r="236" spans="1:14" ht="126">
      <c r="A236" s="60" t="s">
        <v>104</v>
      </c>
      <c r="B236" s="42" t="s">
        <v>820</v>
      </c>
      <c r="C236" s="48" t="s">
        <v>199</v>
      </c>
      <c r="D236" s="61" t="s">
        <v>552</v>
      </c>
      <c r="E236" s="42"/>
      <c r="F236" s="41">
        <f>F237</f>
        <v>66478.8</v>
      </c>
      <c r="G236" s="41">
        <f t="shared" si="119"/>
        <v>66478.8</v>
      </c>
      <c r="H236" s="41">
        <f t="shared" si="119"/>
        <v>0</v>
      </c>
      <c r="I236" s="41">
        <f>I237</f>
        <v>69754.5</v>
      </c>
      <c r="J236" s="41">
        <f t="shared" si="119"/>
        <v>69754.5</v>
      </c>
      <c r="K236" s="41">
        <f t="shared" si="119"/>
        <v>0</v>
      </c>
      <c r="L236" s="41">
        <f>L237</f>
        <v>70254</v>
      </c>
      <c r="M236" s="41">
        <f t="shared" si="119"/>
        <v>70254</v>
      </c>
      <c r="N236" s="41">
        <f t="shared" si="119"/>
        <v>0</v>
      </c>
    </row>
    <row r="237" spans="1:14" ht="63">
      <c r="A237" s="60" t="s">
        <v>22</v>
      </c>
      <c r="B237" s="42" t="s">
        <v>820</v>
      </c>
      <c r="C237" s="48" t="s">
        <v>199</v>
      </c>
      <c r="D237" s="61" t="s">
        <v>553</v>
      </c>
      <c r="E237" s="42"/>
      <c r="F237" s="41">
        <f aca="true" t="shared" si="120" ref="F237:N237">SUM(F238:F241)</f>
        <v>66478.8</v>
      </c>
      <c r="G237" s="41">
        <f t="shared" si="120"/>
        <v>66478.8</v>
      </c>
      <c r="H237" s="41">
        <f t="shared" si="120"/>
        <v>0</v>
      </c>
      <c r="I237" s="41">
        <f t="shared" si="120"/>
        <v>69754.5</v>
      </c>
      <c r="J237" s="41">
        <f t="shared" si="120"/>
        <v>69754.5</v>
      </c>
      <c r="K237" s="41">
        <f t="shared" si="120"/>
        <v>0</v>
      </c>
      <c r="L237" s="41">
        <f t="shared" si="120"/>
        <v>70254</v>
      </c>
      <c r="M237" s="41">
        <f t="shared" si="120"/>
        <v>70254</v>
      </c>
      <c r="N237" s="41">
        <f t="shared" si="120"/>
        <v>0</v>
      </c>
    </row>
    <row r="238" spans="1:14" ht="173.25">
      <c r="A238" s="39" t="s">
        <v>381</v>
      </c>
      <c r="B238" s="42" t="s">
        <v>820</v>
      </c>
      <c r="C238" s="48" t="s">
        <v>199</v>
      </c>
      <c r="D238" s="47" t="s">
        <v>598</v>
      </c>
      <c r="E238" s="42" t="s">
        <v>167</v>
      </c>
      <c r="F238" s="41">
        <f>SUM(G238:H238)</f>
        <v>3127</v>
      </c>
      <c r="G238" s="49">
        <v>3127</v>
      </c>
      <c r="H238" s="49"/>
      <c r="I238" s="41">
        <f>SUM(J238:K238)</f>
        <v>3159</v>
      </c>
      <c r="J238" s="49">
        <v>3159</v>
      </c>
      <c r="K238" s="49"/>
      <c r="L238" s="41">
        <f>SUM(M238:N238)</f>
        <v>3189</v>
      </c>
      <c r="M238" s="49">
        <v>3189</v>
      </c>
      <c r="N238" s="49"/>
    </row>
    <row r="239" spans="1:14" ht="78.75">
      <c r="A239" s="39" t="s">
        <v>178</v>
      </c>
      <c r="B239" s="42" t="s">
        <v>820</v>
      </c>
      <c r="C239" s="48" t="s">
        <v>199</v>
      </c>
      <c r="D239" s="47" t="s">
        <v>598</v>
      </c>
      <c r="E239" s="42" t="s">
        <v>169</v>
      </c>
      <c r="F239" s="41">
        <f>SUM(G239:H239)</f>
        <v>1880</v>
      </c>
      <c r="G239" s="49">
        <v>1880</v>
      </c>
      <c r="H239" s="49"/>
      <c r="I239" s="41">
        <f>SUM(J239:K239)</f>
        <v>2000</v>
      </c>
      <c r="J239" s="49">
        <v>2000</v>
      </c>
      <c r="K239" s="49"/>
      <c r="L239" s="41">
        <f>SUM(M239:N239)</f>
        <v>2150</v>
      </c>
      <c r="M239" s="49">
        <v>2150</v>
      </c>
      <c r="N239" s="49"/>
    </row>
    <row r="240" spans="1:14" ht="110.25">
      <c r="A240" s="39" t="s">
        <v>425</v>
      </c>
      <c r="B240" s="42" t="s">
        <v>820</v>
      </c>
      <c r="C240" s="48" t="s">
        <v>199</v>
      </c>
      <c r="D240" s="47" t="s">
        <v>598</v>
      </c>
      <c r="E240" s="42" t="s">
        <v>815</v>
      </c>
      <c r="F240" s="41">
        <f>SUM(G240:H240)</f>
        <v>61451.8</v>
      </c>
      <c r="G240" s="49">
        <v>61451.8</v>
      </c>
      <c r="H240" s="49"/>
      <c r="I240" s="41">
        <f>SUM(J240:K240)</f>
        <v>64573.5</v>
      </c>
      <c r="J240" s="49">
        <v>64573.5</v>
      </c>
      <c r="K240" s="49"/>
      <c r="L240" s="41">
        <f>SUM(M240:N240)</f>
        <v>64890</v>
      </c>
      <c r="M240" s="49">
        <v>64890</v>
      </c>
      <c r="N240" s="49"/>
    </row>
    <row r="241" spans="1:14" ht="63">
      <c r="A241" s="39" t="s">
        <v>179</v>
      </c>
      <c r="B241" s="42" t="s">
        <v>820</v>
      </c>
      <c r="C241" s="48" t="s">
        <v>199</v>
      </c>
      <c r="D241" s="47" t="s">
        <v>598</v>
      </c>
      <c r="E241" s="42" t="s">
        <v>807</v>
      </c>
      <c r="F241" s="41">
        <f>SUM(G241:H241)</f>
        <v>20</v>
      </c>
      <c r="G241" s="49">
        <v>20</v>
      </c>
      <c r="H241" s="49"/>
      <c r="I241" s="41">
        <f>SUM(J241:K241)</f>
        <v>22</v>
      </c>
      <c r="J241" s="49">
        <v>22</v>
      </c>
      <c r="K241" s="49"/>
      <c r="L241" s="41">
        <f>SUM(M241:N241)</f>
        <v>25</v>
      </c>
      <c r="M241" s="49">
        <v>25</v>
      </c>
      <c r="N241" s="49"/>
    </row>
    <row r="242" spans="1:14" ht="31.5">
      <c r="A242" s="197" t="s">
        <v>817</v>
      </c>
      <c r="B242" s="57">
        <v>10</v>
      </c>
      <c r="C242" s="83" t="s">
        <v>546</v>
      </c>
      <c r="D242" s="42"/>
      <c r="E242" s="42"/>
      <c r="F242" s="58">
        <f aca="true" t="shared" si="121" ref="F242:N242">SUM(F243,F249,F300,F304,)</f>
        <v>77110.6</v>
      </c>
      <c r="G242" s="58">
        <f t="shared" si="121"/>
        <v>75815.1</v>
      </c>
      <c r="H242" s="58">
        <f t="shared" si="121"/>
        <v>1295.5</v>
      </c>
      <c r="I242" s="58">
        <f t="shared" si="121"/>
        <v>80182.6</v>
      </c>
      <c r="J242" s="58">
        <f t="shared" si="121"/>
        <v>79832.6</v>
      </c>
      <c r="K242" s="58">
        <f t="shared" si="121"/>
        <v>350</v>
      </c>
      <c r="L242" s="58">
        <f t="shared" si="121"/>
        <v>82381.7</v>
      </c>
      <c r="M242" s="58">
        <f t="shared" si="121"/>
        <v>82381.7</v>
      </c>
      <c r="N242" s="58">
        <f t="shared" si="121"/>
        <v>0</v>
      </c>
    </row>
    <row r="243" spans="1:14" ht="63">
      <c r="A243" s="39" t="s">
        <v>843</v>
      </c>
      <c r="B243" s="42" t="s">
        <v>820</v>
      </c>
      <c r="C243" s="42" t="s">
        <v>546</v>
      </c>
      <c r="D243" s="40" t="s">
        <v>734</v>
      </c>
      <c r="E243" s="42"/>
      <c r="F243" s="41">
        <f aca="true" t="shared" si="122" ref="F243:N244">F244</f>
        <v>14889.2</v>
      </c>
      <c r="G243" s="41">
        <f t="shared" si="122"/>
        <v>14889.2</v>
      </c>
      <c r="H243" s="41">
        <f t="shared" si="122"/>
        <v>0</v>
      </c>
      <c r="I243" s="41">
        <f t="shared" si="122"/>
        <v>15477.1</v>
      </c>
      <c r="J243" s="41">
        <f t="shared" si="122"/>
        <v>15477.1</v>
      </c>
      <c r="K243" s="41">
        <f t="shared" si="122"/>
        <v>0</v>
      </c>
      <c r="L243" s="41">
        <f t="shared" si="122"/>
        <v>16097.4</v>
      </c>
      <c r="M243" s="41">
        <f t="shared" si="122"/>
        <v>16097.4</v>
      </c>
      <c r="N243" s="41">
        <f t="shared" si="122"/>
        <v>0</v>
      </c>
    </row>
    <row r="244" spans="1:14" ht="110.25">
      <c r="A244" s="39" t="s">
        <v>118</v>
      </c>
      <c r="B244" s="42" t="s">
        <v>820</v>
      </c>
      <c r="C244" s="42" t="s">
        <v>546</v>
      </c>
      <c r="D244" s="40" t="s">
        <v>529</v>
      </c>
      <c r="E244" s="42"/>
      <c r="F244" s="41">
        <f t="shared" si="122"/>
        <v>14889.2</v>
      </c>
      <c r="G244" s="41">
        <f t="shared" si="122"/>
        <v>14889.2</v>
      </c>
      <c r="H244" s="41">
        <f t="shared" si="122"/>
        <v>0</v>
      </c>
      <c r="I244" s="41">
        <f t="shared" si="122"/>
        <v>15477.1</v>
      </c>
      <c r="J244" s="41">
        <f t="shared" si="122"/>
        <v>15477.1</v>
      </c>
      <c r="K244" s="41">
        <f t="shared" si="122"/>
        <v>0</v>
      </c>
      <c r="L244" s="41">
        <f t="shared" si="122"/>
        <v>16097.4</v>
      </c>
      <c r="M244" s="41">
        <f t="shared" si="122"/>
        <v>16097.4</v>
      </c>
      <c r="N244" s="41">
        <f t="shared" si="122"/>
        <v>0</v>
      </c>
    </row>
    <row r="245" spans="1:14" ht="47.25">
      <c r="A245" s="39" t="s">
        <v>796</v>
      </c>
      <c r="B245" s="42" t="s">
        <v>820</v>
      </c>
      <c r="C245" s="42" t="s">
        <v>546</v>
      </c>
      <c r="D245" s="40" t="s">
        <v>530</v>
      </c>
      <c r="E245" s="42"/>
      <c r="F245" s="41">
        <f>SUM(F246:F248)</f>
        <v>14889.2</v>
      </c>
      <c r="G245" s="41">
        <f>SUM(G246:G248)</f>
        <v>14889.2</v>
      </c>
      <c r="H245" s="41">
        <f aca="true" t="shared" si="123" ref="H245:N245">SUM(H246:H248)</f>
        <v>0</v>
      </c>
      <c r="I245" s="41">
        <f t="shared" si="123"/>
        <v>15477.1</v>
      </c>
      <c r="J245" s="41">
        <f t="shared" si="123"/>
        <v>15477.1</v>
      </c>
      <c r="K245" s="41">
        <f t="shared" si="123"/>
        <v>0</v>
      </c>
      <c r="L245" s="41">
        <f t="shared" si="123"/>
        <v>16097.4</v>
      </c>
      <c r="M245" s="41">
        <f t="shared" si="123"/>
        <v>16097.4</v>
      </c>
      <c r="N245" s="41">
        <f t="shared" si="123"/>
        <v>0</v>
      </c>
    </row>
    <row r="246" spans="1:14" ht="315">
      <c r="A246" s="46" t="s">
        <v>379</v>
      </c>
      <c r="B246" s="42" t="s">
        <v>820</v>
      </c>
      <c r="C246" s="42" t="s">
        <v>546</v>
      </c>
      <c r="D246" s="42" t="s">
        <v>747</v>
      </c>
      <c r="E246" s="42" t="s">
        <v>167</v>
      </c>
      <c r="F246" s="41">
        <f>SUM(G246:H246)</f>
        <v>11867</v>
      </c>
      <c r="G246" s="41">
        <v>11867</v>
      </c>
      <c r="H246" s="41"/>
      <c r="I246" s="41">
        <f>SUM(J246:K246)</f>
        <v>12341</v>
      </c>
      <c r="J246" s="41">
        <v>12341</v>
      </c>
      <c r="K246" s="41"/>
      <c r="L246" s="41">
        <f>SUM(M246:N246)</f>
        <v>12841</v>
      </c>
      <c r="M246" s="41">
        <v>12841</v>
      </c>
      <c r="N246" s="41"/>
    </row>
    <row r="247" spans="1:14" ht="220.5">
      <c r="A247" s="46" t="s">
        <v>528</v>
      </c>
      <c r="B247" s="42" t="s">
        <v>820</v>
      </c>
      <c r="C247" s="42" t="s">
        <v>546</v>
      </c>
      <c r="D247" s="42" t="s">
        <v>747</v>
      </c>
      <c r="E247" s="42" t="s">
        <v>818</v>
      </c>
      <c r="F247" s="41">
        <f>SUM(G247:H247)</f>
        <v>2607.2</v>
      </c>
      <c r="G247" s="41">
        <v>2607.2</v>
      </c>
      <c r="H247" s="41"/>
      <c r="I247" s="41">
        <f>SUM(J247:K247)</f>
        <v>2709.1</v>
      </c>
      <c r="J247" s="41">
        <v>2709.1</v>
      </c>
      <c r="K247" s="41"/>
      <c r="L247" s="41">
        <f>SUM(M247:N247)</f>
        <v>2818.4</v>
      </c>
      <c r="M247" s="41">
        <v>2818.4</v>
      </c>
      <c r="N247" s="58"/>
    </row>
    <row r="248" spans="1:14" ht="252">
      <c r="A248" s="46" t="s">
        <v>427</v>
      </c>
      <c r="B248" s="42" t="s">
        <v>820</v>
      </c>
      <c r="C248" s="42" t="s">
        <v>546</v>
      </c>
      <c r="D248" s="42" t="s">
        <v>747</v>
      </c>
      <c r="E248" s="42" t="s">
        <v>815</v>
      </c>
      <c r="F248" s="41">
        <f>SUM(G248:H248)</f>
        <v>415</v>
      </c>
      <c r="G248" s="49">
        <v>415</v>
      </c>
      <c r="H248" s="49"/>
      <c r="I248" s="41">
        <f>SUM(J248:K248)</f>
        <v>427</v>
      </c>
      <c r="J248" s="49">
        <v>427</v>
      </c>
      <c r="K248" s="49"/>
      <c r="L248" s="41">
        <f>SUM(M248:N248)</f>
        <v>438</v>
      </c>
      <c r="M248" s="49">
        <v>438</v>
      </c>
      <c r="N248" s="49"/>
    </row>
    <row r="249" spans="1:14" ht="78.75">
      <c r="A249" s="60" t="s">
        <v>63</v>
      </c>
      <c r="B249" s="42">
        <v>10</v>
      </c>
      <c r="C249" s="48" t="s">
        <v>546</v>
      </c>
      <c r="D249" s="40" t="s">
        <v>368</v>
      </c>
      <c r="E249" s="42"/>
      <c r="F249" s="41">
        <f aca="true" t="shared" si="124" ref="F249:M249">SUM(F250,F289,F292)</f>
        <v>61013.6</v>
      </c>
      <c r="G249" s="41">
        <f t="shared" si="124"/>
        <v>60068.1</v>
      </c>
      <c r="H249" s="41">
        <f t="shared" si="124"/>
        <v>945.5</v>
      </c>
      <c r="I249" s="41">
        <f t="shared" si="124"/>
        <v>63521.9</v>
      </c>
      <c r="J249" s="41">
        <f t="shared" si="124"/>
        <v>63521.9</v>
      </c>
      <c r="K249" s="41">
        <f t="shared" si="124"/>
        <v>0</v>
      </c>
      <c r="L249" s="41">
        <f t="shared" si="124"/>
        <v>65475.9</v>
      </c>
      <c r="M249" s="41">
        <f t="shared" si="124"/>
        <v>65475.9</v>
      </c>
      <c r="N249" s="41">
        <f>SUM(N250,N292)</f>
        <v>0</v>
      </c>
    </row>
    <row r="250" spans="1:14" ht="126">
      <c r="A250" s="60" t="s">
        <v>849</v>
      </c>
      <c r="B250" s="42">
        <v>10</v>
      </c>
      <c r="C250" s="48" t="s">
        <v>546</v>
      </c>
      <c r="D250" s="40" t="s">
        <v>404</v>
      </c>
      <c r="E250" s="42"/>
      <c r="F250" s="41">
        <f aca="true" t="shared" si="125" ref="F250:N250">SUM(F251,F268)</f>
        <v>47515.6</v>
      </c>
      <c r="G250" s="41">
        <f t="shared" si="125"/>
        <v>46648.1</v>
      </c>
      <c r="H250" s="41">
        <f t="shared" si="125"/>
        <v>867.5</v>
      </c>
      <c r="I250" s="41">
        <f t="shared" si="125"/>
        <v>47842.9</v>
      </c>
      <c r="J250" s="41">
        <f t="shared" si="125"/>
        <v>47842.9</v>
      </c>
      <c r="K250" s="41">
        <f t="shared" si="125"/>
        <v>0</v>
      </c>
      <c r="L250" s="41">
        <f t="shared" si="125"/>
        <v>49045.9</v>
      </c>
      <c r="M250" s="41">
        <f t="shared" si="125"/>
        <v>49045.9</v>
      </c>
      <c r="N250" s="41">
        <f t="shared" si="125"/>
        <v>0</v>
      </c>
    </row>
    <row r="251" spans="1:14" ht="78.75">
      <c r="A251" s="60" t="s">
        <v>354</v>
      </c>
      <c r="B251" s="42">
        <v>10</v>
      </c>
      <c r="C251" s="48" t="s">
        <v>546</v>
      </c>
      <c r="D251" s="61" t="s">
        <v>353</v>
      </c>
      <c r="E251" s="42"/>
      <c r="F251" s="41">
        <f aca="true" t="shared" si="126" ref="F251:N251">SUM(F252:F267)</f>
        <v>30497.1</v>
      </c>
      <c r="G251" s="41">
        <f t="shared" si="126"/>
        <v>30497.1</v>
      </c>
      <c r="H251" s="41">
        <f t="shared" si="126"/>
        <v>0</v>
      </c>
      <c r="I251" s="41">
        <f t="shared" si="126"/>
        <v>30971.9</v>
      </c>
      <c r="J251" s="41">
        <f t="shared" si="126"/>
        <v>30971.9</v>
      </c>
      <c r="K251" s="41">
        <f t="shared" si="126"/>
        <v>0</v>
      </c>
      <c r="L251" s="41">
        <f t="shared" si="126"/>
        <v>31492.9</v>
      </c>
      <c r="M251" s="41">
        <f t="shared" si="126"/>
        <v>31492.9</v>
      </c>
      <c r="N251" s="41">
        <f t="shared" si="126"/>
        <v>0</v>
      </c>
    </row>
    <row r="252" spans="1:14" ht="110.25">
      <c r="A252" s="39" t="s">
        <v>355</v>
      </c>
      <c r="B252" s="42">
        <v>10</v>
      </c>
      <c r="C252" s="48" t="s">
        <v>546</v>
      </c>
      <c r="D252" s="47" t="s">
        <v>778</v>
      </c>
      <c r="E252" s="42" t="s">
        <v>169</v>
      </c>
      <c r="F252" s="41">
        <f aca="true" t="shared" si="127" ref="F252:F263">SUM(G252:H252)</f>
        <v>208</v>
      </c>
      <c r="G252" s="41">
        <v>208</v>
      </c>
      <c r="H252" s="41"/>
      <c r="I252" s="41">
        <f aca="true" t="shared" si="128" ref="I252:I263">SUM(J252:K252)</f>
        <v>208</v>
      </c>
      <c r="J252" s="41">
        <v>208</v>
      </c>
      <c r="K252" s="41"/>
      <c r="L252" s="41">
        <f aca="true" t="shared" si="129" ref="L252:L263">SUM(M252:N252)</f>
        <v>208</v>
      </c>
      <c r="M252" s="41">
        <v>208</v>
      </c>
      <c r="N252" s="41"/>
    </row>
    <row r="253" spans="1:14" ht="94.5">
      <c r="A253" s="60" t="s">
        <v>356</v>
      </c>
      <c r="B253" s="42">
        <v>10</v>
      </c>
      <c r="C253" s="48" t="s">
        <v>546</v>
      </c>
      <c r="D253" s="47" t="s">
        <v>778</v>
      </c>
      <c r="E253" s="42" t="s">
        <v>818</v>
      </c>
      <c r="F253" s="41">
        <f t="shared" si="127"/>
        <v>18058</v>
      </c>
      <c r="G253" s="49">
        <v>18058</v>
      </c>
      <c r="H253" s="49"/>
      <c r="I253" s="41">
        <f t="shared" si="128"/>
        <v>18058</v>
      </c>
      <c r="J253" s="49">
        <v>18058</v>
      </c>
      <c r="K253" s="49"/>
      <c r="L253" s="41">
        <f t="shared" si="129"/>
        <v>18058</v>
      </c>
      <c r="M253" s="49">
        <v>18058</v>
      </c>
      <c r="N253" s="49"/>
    </row>
    <row r="254" spans="1:14" ht="110.25">
      <c r="A254" s="39" t="s">
        <v>357</v>
      </c>
      <c r="B254" s="42">
        <v>10</v>
      </c>
      <c r="C254" s="48" t="s">
        <v>546</v>
      </c>
      <c r="D254" s="47" t="s">
        <v>779</v>
      </c>
      <c r="E254" s="42" t="s">
        <v>169</v>
      </c>
      <c r="F254" s="41">
        <f t="shared" si="127"/>
        <v>50</v>
      </c>
      <c r="G254" s="41">
        <v>50</v>
      </c>
      <c r="H254" s="41"/>
      <c r="I254" s="41">
        <f t="shared" si="128"/>
        <v>50</v>
      </c>
      <c r="J254" s="41">
        <v>50</v>
      </c>
      <c r="K254" s="41"/>
      <c r="L254" s="41">
        <f t="shared" si="129"/>
        <v>50</v>
      </c>
      <c r="M254" s="41">
        <v>50</v>
      </c>
      <c r="N254" s="41"/>
    </row>
    <row r="255" spans="1:14" ht="94.5">
      <c r="A255" s="39" t="s">
        <v>7</v>
      </c>
      <c r="B255" s="42">
        <v>10</v>
      </c>
      <c r="C255" s="48" t="s">
        <v>546</v>
      </c>
      <c r="D255" s="47" t="s">
        <v>779</v>
      </c>
      <c r="E255" s="42" t="s">
        <v>818</v>
      </c>
      <c r="F255" s="41">
        <f t="shared" si="127"/>
        <v>2415</v>
      </c>
      <c r="G255" s="49">
        <v>2415</v>
      </c>
      <c r="H255" s="49"/>
      <c r="I255" s="41">
        <f t="shared" si="128"/>
        <v>2520</v>
      </c>
      <c r="J255" s="49">
        <v>2520</v>
      </c>
      <c r="K255" s="49"/>
      <c r="L255" s="41">
        <f t="shared" si="129"/>
        <v>2652</v>
      </c>
      <c r="M255" s="49">
        <v>2652</v>
      </c>
      <c r="N255" s="49"/>
    </row>
    <row r="256" spans="1:14" ht="126">
      <c r="A256" s="39" t="s">
        <v>92</v>
      </c>
      <c r="B256" s="42">
        <v>10</v>
      </c>
      <c r="C256" s="48" t="s">
        <v>546</v>
      </c>
      <c r="D256" s="47" t="s">
        <v>616</v>
      </c>
      <c r="E256" s="42" t="s">
        <v>169</v>
      </c>
      <c r="F256" s="41">
        <f t="shared" si="127"/>
        <v>50</v>
      </c>
      <c r="G256" s="41">
        <v>50</v>
      </c>
      <c r="H256" s="41"/>
      <c r="I256" s="41">
        <f t="shared" si="128"/>
        <v>52</v>
      </c>
      <c r="J256" s="41">
        <v>52</v>
      </c>
      <c r="K256" s="41"/>
      <c r="L256" s="41">
        <f t="shared" si="129"/>
        <v>54</v>
      </c>
      <c r="M256" s="41">
        <v>54</v>
      </c>
      <c r="N256" s="41"/>
    </row>
    <row r="257" spans="1:14" ht="110.25">
      <c r="A257" s="39" t="s">
        <v>93</v>
      </c>
      <c r="B257" s="42">
        <v>10</v>
      </c>
      <c r="C257" s="48" t="s">
        <v>546</v>
      </c>
      <c r="D257" s="47" t="s">
        <v>616</v>
      </c>
      <c r="E257" s="42" t="s">
        <v>818</v>
      </c>
      <c r="F257" s="41">
        <f t="shared" si="127"/>
        <v>3820</v>
      </c>
      <c r="G257" s="49">
        <v>3820</v>
      </c>
      <c r="H257" s="49"/>
      <c r="I257" s="41">
        <f t="shared" si="128"/>
        <v>3973</v>
      </c>
      <c r="J257" s="49">
        <v>3973</v>
      </c>
      <c r="K257" s="49"/>
      <c r="L257" s="41">
        <f t="shared" si="129"/>
        <v>4132</v>
      </c>
      <c r="M257" s="49">
        <v>4132</v>
      </c>
      <c r="N257" s="49"/>
    </row>
    <row r="258" spans="1:14" ht="173.25">
      <c r="A258" s="39" t="s">
        <v>91</v>
      </c>
      <c r="B258" s="42">
        <v>10</v>
      </c>
      <c r="C258" s="48" t="s">
        <v>546</v>
      </c>
      <c r="D258" s="47" t="s">
        <v>617</v>
      </c>
      <c r="E258" s="42" t="s">
        <v>169</v>
      </c>
      <c r="F258" s="41">
        <f t="shared" si="127"/>
        <v>2</v>
      </c>
      <c r="G258" s="41">
        <v>2</v>
      </c>
      <c r="H258" s="41"/>
      <c r="I258" s="41">
        <f t="shared" si="128"/>
        <v>2</v>
      </c>
      <c r="J258" s="41">
        <v>2</v>
      </c>
      <c r="K258" s="41"/>
      <c r="L258" s="41">
        <f t="shared" si="129"/>
        <v>2</v>
      </c>
      <c r="M258" s="41">
        <v>2</v>
      </c>
      <c r="N258" s="41"/>
    </row>
    <row r="259" spans="1:14" ht="157.5">
      <c r="A259" s="39" t="s">
        <v>556</v>
      </c>
      <c r="B259" s="42">
        <v>10</v>
      </c>
      <c r="C259" s="48" t="s">
        <v>546</v>
      </c>
      <c r="D259" s="47" t="s">
        <v>617</v>
      </c>
      <c r="E259" s="42" t="s">
        <v>818</v>
      </c>
      <c r="F259" s="41">
        <f t="shared" si="127"/>
        <v>98</v>
      </c>
      <c r="G259" s="49">
        <v>98</v>
      </c>
      <c r="H259" s="49"/>
      <c r="I259" s="41">
        <f t="shared" si="128"/>
        <v>102</v>
      </c>
      <c r="J259" s="49">
        <v>102</v>
      </c>
      <c r="K259" s="49"/>
      <c r="L259" s="41">
        <f t="shared" si="129"/>
        <v>106</v>
      </c>
      <c r="M259" s="49">
        <v>106</v>
      </c>
      <c r="N259" s="49"/>
    </row>
    <row r="260" spans="1:14" ht="126">
      <c r="A260" s="39" t="s">
        <v>557</v>
      </c>
      <c r="B260" s="42">
        <v>10</v>
      </c>
      <c r="C260" s="48" t="s">
        <v>546</v>
      </c>
      <c r="D260" s="47" t="s">
        <v>618</v>
      </c>
      <c r="E260" s="42" t="s">
        <v>169</v>
      </c>
      <c r="F260" s="41">
        <f t="shared" si="127"/>
        <v>57</v>
      </c>
      <c r="G260" s="41">
        <v>57</v>
      </c>
      <c r="H260" s="41"/>
      <c r="I260" s="41">
        <f t="shared" si="128"/>
        <v>59</v>
      </c>
      <c r="J260" s="41">
        <v>59</v>
      </c>
      <c r="K260" s="41"/>
      <c r="L260" s="41">
        <f t="shared" si="129"/>
        <v>70</v>
      </c>
      <c r="M260" s="41">
        <v>70</v>
      </c>
      <c r="N260" s="41"/>
    </row>
    <row r="261" spans="1:14" ht="110.25">
      <c r="A261" s="39" t="s">
        <v>558</v>
      </c>
      <c r="B261" s="42">
        <v>10</v>
      </c>
      <c r="C261" s="48" t="s">
        <v>546</v>
      </c>
      <c r="D261" s="47" t="s">
        <v>618</v>
      </c>
      <c r="E261" s="42" t="s">
        <v>818</v>
      </c>
      <c r="F261" s="41">
        <f t="shared" si="127"/>
        <v>4330</v>
      </c>
      <c r="G261" s="49">
        <v>4330</v>
      </c>
      <c r="H261" s="49"/>
      <c r="I261" s="41">
        <f t="shared" si="128"/>
        <v>4503</v>
      </c>
      <c r="J261" s="49">
        <v>4503</v>
      </c>
      <c r="K261" s="49"/>
      <c r="L261" s="41">
        <f t="shared" si="129"/>
        <v>4674</v>
      </c>
      <c r="M261" s="49">
        <v>4674</v>
      </c>
      <c r="N261" s="49"/>
    </row>
    <row r="262" spans="1:14" ht="126">
      <c r="A262" s="39" t="s">
        <v>23</v>
      </c>
      <c r="B262" s="42">
        <v>10</v>
      </c>
      <c r="C262" s="48" t="s">
        <v>546</v>
      </c>
      <c r="D262" s="47" t="s">
        <v>619</v>
      </c>
      <c r="E262" s="42" t="s">
        <v>169</v>
      </c>
      <c r="F262" s="41">
        <f t="shared" si="127"/>
        <v>14</v>
      </c>
      <c r="G262" s="41">
        <v>14</v>
      </c>
      <c r="H262" s="41"/>
      <c r="I262" s="41">
        <f t="shared" si="128"/>
        <v>14</v>
      </c>
      <c r="J262" s="41">
        <v>14</v>
      </c>
      <c r="K262" s="41"/>
      <c r="L262" s="41">
        <f t="shared" si="129"/>
        <v>14</v>
      </c>
      <c r="M262" s="41">
        <v>14</v>
      </c>
      <c r="N262" s="41"/>
    </row>
    <row r="263" spans="1:14" ht="110.25">
      <c r="A263" s="39" t="s">
        <v>8</v>
      </c>
      <c r="B263" s="42">
        <v>10</v>
      </c>
      <c r="C263" s="48" t="s">
        <v>546</v>
      </c>
      <c r="D263" s="47" t="s">
        <v>619</v>
      </c>
      <c r="E263" s="42" t="s">
        <v>818</v>
      </c>
      <c r="F263" s="41">
        <f t="shared" si="127"/>
        <v>1022</v>
      </c>
      <c r="G263" s="49">
        <v>1022</v>
      </c>
      <c r="H263" s="49"/>
      <c r="I263" s="41">
        <f t="shared" si="128"/>
        <v>1063</v>
      </c>
      <c r="J263" s="49">
        <v>1063</v>
      </c>
      <c r="K263" s="49"/>
      <c r="L263" s="41">
        <f t="shared" si="129"/>
        <v>1106</v>
      </c>
      <c r="M263" s="49">
        <v>1106</v>
      </c>
      <c r="N263" s="49"/>
    </row>
    <row r="264" spans="1:14" ht="126">
      <c r="A264" s="39" t="s">
        <v>271</v>
      </c>
      <c r="B264" s="42">
        <v>10</v>
      </c>
      <c r="C264" s="48" t="s">
        <v>546</v>
      </c>
      <c r="D264" s="47" t="s">
        <v>272</v>
      </c>
      <c r="E264" s="42" t="s">
        <v>818</v>
      </c>
      <c r="F264" s="41">
        <f>SUM(G264:H264)</f>
        <v>317.1</v>
      </c>
      <c r="G264" s="49">
        <v>317.1</v>
      </c>
      <c r="H264" s="49"/>
      <c r="I264" s="41">
        <f>SUM(J264:K264)</f>
        <v>329.9</v>
      </c>
      <c r="J264" s="49">
        <v>329.9</v>
      </c>
      <c r="K264" s="49"/>
      <c r="L264" s="41">
        <f>SUM(M264:N264)</f>
        <v>329.9</v>
      </c>
      <c r="M264" s="49">
        <v>329.9</v>
      </c>
      <c r="N264" s="49"/>
    </row>
    <row r="265" spans="1:14" ht="173.25">
      <c r="A265" s="46" t="s">
        <v>328</v>
      </c>
      <c r="B265" s="42">
        <v>10</v>
      </c>
      <c r="C265" s="48" t="s">
        <v>546</v>
      </c>
      <c r="D265" s="47" t="s">
        <v>2</v>
      </c>
      <c r="E265" s="42" t="s">
        <v>169</v>
      </c>
      <c r="F265" s="116">
        <f>SUM(G265:H265)</f>
        <v>1</v>
      </c>
      <c r="G265" s="117">
        <v>1</v>
      </c>
      <c r="H265" s="117"/>
      <c r="I265" s="116">
        <f>SUM(J265:K265)</f>
        <v>0.7</v>
      </c>
      <c r="J265" s="117">
        <v>0.7</v>
      </c>
      <c r="K265" s="117"/>
      <c r="L265" s="116">
        <f>SUM(M265:N265)</f>
        <v>0.7</v>
      </c>
      <c r="M265" s="117">
        <v>0.7</v>
      </c>
      <c r="N265" s="117"/>
    </row>
    <row r="266" spans="1:14" ht="157.5">
      <c r="A266" s="39" t="s">
        <v>363</v>
      </c>
      <c r="B266" s="42">
        <v>10</v>
      </c>
      <c r="C266" s="48" t="s">
        <v>546</v>
      </c>
      <c r="D266" s="47" t="s">
        <v>2</v>
      </c>
      <c r="E266" s="42" t="s">
        <v>818</v>
      </c>
      <c r="F266" s="116">
        <f>SUM(G266:H266)</f>
        <v>28</v>
      </c>
      <c r="G266" s="117">
        <v>28</v>
      </c>
      <c r="H266" s="117"/>
      <c r="I266" s="116">
        <f>SUM(J266:K266)</f>
        <v>10.3</v>
      </c>
      <c r="J266" s="117">
        <v>10.3</v>
      </c>
      <c r="K266" s="117"/>
      <c r="L266" s="116">
        <f>SUM(M266:N266)</f>
        <v>9.3</v>
      </c>
      <c r="M266" s="117">
        <v>9.3</v>
      </c>
      <c r="N266" s="117"/>
    </row>
    <row r="267" spans="1:14" ht="157.5">
      <c r="A267" s="39" t="s">
        <v>363</v>
      </c>
      <c r="B267" s="42">
        <v>10</v>
      </c>
      <c r="C267" s="48" t="s">
        <v>546</v>
      </c>
      <c r="D267" s="47" t="s">
        <v>273</v>
      </c>
      <c r="E267" s="42" t="s">
        <v>818</v>
      </c>
      <c r="F267" s="116">
        <f>SUM(G267:H267)</f>
        <v>27</v>
      </c>
      <c r="G267" s="117">
        <v>27</v>
      </c>
      <c r="H267" s="117"/>
      <c r="I267" s="116">
        <f>SUM(J267:K267)</f>
        <v>27</v>
      </c>
      <c r="J267" s="117">
        <v>27</v>
      </c>
      <c r="K267" s="117"/>
      <c r="L267" s="116">
        <f>SUM(M267:N267)</f>
        <v>27</v>
      </c>
      <c r="M267" s="117">
        <v>27</v>
      </c>
      <c r="N267" s="117"/>
    </row>
    <row r="268" spans="1:14" ht="63">
      <c r="A268" s="44" t="s">
        <v>406</v>
      </c>
      <c r="B268" s="42">
        <v>10</v>
      </c>
      <c r="C268" s="48" t="s">
        <v>546</v>
      </c>
      <c r="D268" s="40" t="s">
        <v>405</v>
      </c>
      <c r="E268" s="42"/>
      <c r="F268" s="41">
        <f>SUM(F269:F288)</f>
        <v>17018.5</v>
      </c>
      <c r="G268" s="41">
        <f>SUM(G269:G288)</f>
        <v>16151</v>
      </c>
      <c r="H268" s="41">
        <f aca="true" t="shared" si="130" ref="H268:N268">SUM(H269:H288)</f>
        <v>867.5</v>
      </c>
      <c r="I268" s="41">
        <f t="shared" si="130"/>
        <v>16871</v>
      </c>
      <c r="J268" s="41">
        <f t="shared" si="130"/>
        <v>16871</v>
      </c>
      <c r="K268" s="41">
        <f t="shared" si="130"/>
        <v>0</v>
      </c>
      <c r="L268" s="41">
        <f t="shared" si="130"/>
        <v>17553</v>
      </c>
      <c r="M268" s="41">
        <f t="shared" si="130"/>
        <v>17553</v>
      </c>
      <c r="N268" s="41">
        <f t="shared" si="130"/>
        <v>0</v>
      </c>
    </row>
    <row r="269" spans="1:14" ht="47.25">
      <c r="A269" s="39" t="s">
        <v>561</v>
      </c>
      <c r="B269" s="42">
        <v>10</v>
      </c>
      <c r="C269" s="48" t="s">
        <v>546</v>
      </c>
      <c r="D269" s="47" t="s">
        <v>560</v>
      </c>
      <c r="E269" s="42" t="s">
        <v>818</v>
      </c>
      <c r="F269" s="41">
        <f>SUM(G269:H269)</f>
        <v>867.5</v>
      </c>
      <c r="G269" s="41"/>
      <c r="H269" s="41">
        <v>867.5</v>
      </c>
      <c r="I269" s="41">
        <f>SUM(J269:K269)</f>
        <v>0</v>
      </c>
      <c r="J269" s="41"/>
      <c r="K269" s="41"/>
      <c r="L269" s="41">
        <f>SUM(M269:N269)</f>
        <v>0</v>
      </c>
      <c r="M269" s="41"/>
      <c r="N269" s="41"/>
    </row>
    <row r="270" spans="1:14" ht="110.25">
      <c r="A270" s="39" t="s">
        <v>772</v>
      </c>
      <c r="B270" s="42" t="s">
        <v>820</v>
      </c>
      <c r="C270" s="48" t="s">
        <v>546</v>
      </c>
      <c r="D270" s="47" t="s">
        <v>780</v>
      </c>
      <c r="E270" s="42" t="s">
        <v>169</v>
      </c>
      <c r="F270" s="41">
        <f aca="true" t="shared" si="131" ref="F270:F288">SUM(G270:H270)</f>
        <v>1.6</v>
      </c>
      <c r="G270" s="49">
        <v>1.6</v>
      </c>
      <c r="H270" s="49"/>
      <c r="I270" s="41">
        <f aca="true" t="shared" si="132" ref="I270:I288">SUM(J270:K270)</f>
        <v>1.6</v>
      </c>
      <c r="J270" s="49">
        <v>1.6</v>
      </c>
      <c r="K270" s="49"/>
      <c r="L270" s="41">
        <f aca="true" t="shared" si="133" ref="L270:L288">SUM(M270:N270)</f>
        <v>1.7</v>
      </c>
      <c r="M270" s="49">
        <v>1.7</v>
      </c>
      <c r="N270" s="49"/>
    </row>
    <row r="271" spans="1:14" ht="94.5">
      <c r="A271" s="39" t="s">
        <v>127</v>
      </c>
      <c r="B271" s="42" t="s">
        <v>820</v>
      </c>
      <c r="C271" s="48" t="s">
        <v>546</v>
      </c>
      <c r="D271" s="47" t="s">
        <v>780</v>
      </c>
      <c r="E271" s="42" t="s">
        <v>818</v>
      </c>
      <c r="F271" s="41">
        <f t="shared" si="131"/>
        <v>196.4</v>
      </c>
      <c r="G271" s="49">
        <v>196.4</v>
      </c>
      <c r="H271" s="49"/>
      <c r="I271" s="41">
        <f t="shared" si="132"/>
        <v>204.4</v>
      </c>
      <c r="J271" s="49">
        <v>204.4</v>
      </c>
      <c r="K271" s="49"/>
      <c r="L271" s="41">
        <f t="shared" si="133"/>
        <v>214.3</v>
      </c>
      <c r="M271" s="49">
        <v>214.3</v>
      </c>
      <c r="N271" s="49"/>
    </row>
    <row r="272" spans="1:14" ht="94.5">
      <c r="A272" s="39" t="s">
        <v>731</v>
      </c>
      <c r="B272" s="42">
        <v>10</v>
      </c>
      <c r="C272" s="48" t="s">
        <v>546</v>
      </c>
      <c r="D272" s="47" t="s">
        <v>781</v>
      </c>
      <c r="E272" s="42" t="s">
        <v>169</v>
      </c>
      <c r="F272" s="41">
        <f t="shared" si="131"/>
        <v>1</v>
      </c>
      <c r="G272" s="41">
        <v>1</v>
      </c>
      <c r="H272" s="41"/>
      <c r="I272" s="41">
        <f t="shared" si="132"/>
        <v>1</v>
      </c>
      <c r="J272" s="41">
        <v>1</v>
      </c>
      <c r="K272" s="41"/>
      <c r="L272" s="41">
        <f t="shared" si="133"/>
        <v>1</v>
      </c>
      <c r="M272" s="41">
        <v>1</v>
      </c>
      <c r="N272" s="41"/>
    </row>
    <row r="273" spans="1:14" ht="78.75">
      <c r="A273" s="39" t="s">
        <v>16</v>
      </c>
      <c r="B273" s="42" t="s">
        <v>820</v>
      </c>
      <c r="C273" s="48" t="s">
        <v>546</v>
      </c>
      <c r="D273" s="47" t="s">
        <v>781</v>
      </c>
      <c r="E273" s="42" t="s">
        <v>818</v>
      </c>
      <c r="F273" s="41">
        <f t="shared" si="131"/>
        <v>130</v>
      </c>
      <c r="G273" s="49">
        <v>130</v>
      </c>
      <c r="H273" s="49"/>
      <c r="I273" s="41">
        <f t="shared" si="132"/>
        <v>135</v>
      </c>
      <c r="J273" s="49">
        <v>135</v>
      </c>
      <c r="K273" s="49"/>
      <c r="L273" s="41">
        <f t="shared" si="133"/>
        <v>140</v>
      </c>
      <c r="M273" s="49">
        <v>140</v>
      </c>
      <c r="N273" s="49"/>
    </row>
    <row r="274" spans="1:14" ht="267.75">
      <c r="A274" s="46" t="s">
        <v>17</v>
      </c>
      <c r="B274" s="42">
        <v>10</v>
      </c>
      <c r="C274" s="48" t="s">
        <v>546</v>
      </c>
      <c r="D274" s="47" t="s">
        <v>782</v>
      </c>
      <c r="E274" s="42" t="s">
        <v>169</v>
      </c>
      <c r="F274" s="41">
        <f t="shared" si="131"/>
        <v>0.5</v>
      </c>
      <c r="G274" s="41">
        <v>0.5</v>
      </c>
      <c r="H274" s="41"/>
      <c r="I274" s="41">
        <f t="shared" si="132"/>
        <v>0.6</v>
      </c>
      <c r="J274" s="41">
        <v>0.6</v>
      </c>
      <c r="K274" s="41"/>
      <c r="L274" s="41">
        <f t="shared" si="133"/>
        <v>0.6</v>
      </c>
      <c r="M274" s="41">
        <v>0.6</v>
      </c>
      <c r="N274" s="41"/>
    </row>
    <row r="275" spans="1:14" ht="252">
      <c r="A275" s="46" t="s">
        <v>18</v>
      </c>
      <c r="B275" s="42">
        <v>10</v>
      </c>
      <c r="C275" s="48" t="s">
        <v>546</v>
      </c>
      <c r="D275" s="47" t="s">
        <v>782</v>
      </c>
      <c r="E275" s="42" t="s">
        <v>818</v>
      </c>
      <c r="F275" s="41">
        <f t="shared" si="131"/>
        <v>67.5</v>
      </c>
      <c r="G275" s="49">
        <v>67.5</v>
      </c>
      <c r="H275" s="49"/>
      <c r="I275" s="41">
        <f t="shared" si="132"/>
        <v>70.4</v>
      </c>
      <c r="J275" s="49">
        <v>70.4</v>
      </c>
      <c r="K275" s="49"/>
      <c r="L275" s="41">
        <f t="shared" si="133"/>
        <v>73.4</v>
      </c>
      <c r="M275" s="49">
        <v>73.4</v>
      </c>
      <c r="N275" s="49"/>
    </row>
    <row r="276" spans="1:14" ht="110.25">
      <c r="A276" s="39" t="s">
        <v>650</v>
      </c>
      <c r="B276" s="42" t="s">
        <v>820</v>
      </c>
      <c r="C276" s="48" t="s">
        <v>546</v>
      </c>
      <c r="D276" s="47" t="s">
        <v>783</v>
      </c>
      <c r="E276" s="42" t="s">
        <v>169</v>
      </c>
      <c r="F276" s="41">
        <f t="shared" si="131"/>
        <v>64.2</v>
      </c>
      <c r="G276" s="41">
        <v>64.2</v>
      </c>
      <c r="H276" s="41"/>
      <c r="I276" s="41">
        <f t="shared" si="132"/>
        <v>68</v>
      </c>
      <c r="J276" s="41">
        <v>68</v>
      </c>
      <c r="K276" s="41"/>
      <c r="L276" s="41">
        <f t="shared" si="133"/>
        <v>70</v>
      </c>
      <c r="M276" s="41">
        <v>70</v>
      </c>
      <c r="N276" s="41"/>
    </row>
    <row r="277" spans="1:14" ht="94.5">
      <c r="A277" s="39" t="s">
        <v>773</v>
      </c>
      <c r="B277" s="42" t="s">
        <v>820</v>
      </c>
      <c r="C277" s="48" t="s">
        <v>546</v>
      </c>
      <c r="D277" s="47" t="s">
        <v>783</v>
      </c>
      <c r="E277" s="42" t="s">
        <v>818</v>
      </c>
      <c r="F277" s="41">
        <f t="shared" si="131"/>
        <v>5833.8</v>
      </c>
      <c r="G277" s="49">
        <v>5833.8</v>
      </c>
      <c r="H277" s="49"/>
      <c r="I277" s="41">
        <f t="shared" si="132"/>
        <v>6136</v>
      </c>
      <c r="J277" s="49">
        <v>6136</v>
      </c>
      <c r="K277" s="49"/>
      <c r="L277" s="41">
        <f t="shared" si="133"/>
        <v>6385</v>
      </c>
      <c r="M277" s="49">
        <v>6385</v>
      </c>
      <c r="N277" s="49"/>
    </row>
    <row r="278" spans="1:14" ht="94.5">
      <c r="A278" s="39" t="s">
        <v>774</v>
      </c>
      <c r="B278" s="42">
        <v>10</v>
      </c>
      <c r="C278" s="48" t="s">
        <v>546</v>
      </c>
      <c r="D278" s="47" t="s">
        <v>614</v>
      </c>
      <c r="E278" s="42" t="s">
        <v>169</v>
      </c>
      <c r="F278" s="41">
        <f t="shared" si="131"/>
        <v>0.3</v>
      </c>
      <c r="G278" s="41">
        <v>0.3</v>
      </c>
      <c r="H278" s="41"/>
      <c r="I278" s="41">
        <f t="shared" si="132"/>
        <v>0</v>
      </c>
      <c r="J278" s="41"/>
      <c r="K278" s="41"/>
      <c r="L278" s="41">
        <f t="shared" si="133"/>
        <v>0</v>
      </c>
      <c r="M278" s="41"/>
      <c r="N278" s="41"/>
    </row>
    <row r="279" spans="1:14" ht="78.75">
      <c r="A279" s="39" t="s">
        <v>775</v>
      </c>
      <c r="B279" s="42">
        <v>10</v>
      </c>
      <c r="C279" s="48" t="s">
        <v>546</v>
      </c>
      <c r="D279" s="47" t="s">
        <v>614</v>
      </c>
      <c r="E279" s="42" t="s">
        <v>818</v>
      </c>
      <c r="F279" s="41">
        <f t="shared" si="131"/>
        <v>15.7</v>
      </c>
      <c r="G279" s="49">
        <v>15.7</v>
      </c>
      <c r="H279" s="49"/>
      <c r="I279" s="41">
        <f t="shared" si="132"/>
        <v>17</v>
      </c>
      <c r="J279" s="49">
        <v>17</v>
      </c>
      <c r="K279" s="49"/>
      <c r="L279" s="41">
        <f t="shared" si="133"/>
        <v>17</v>
      </c>
      <c r="M279" s="49">
        <v>17</v>
      </c>
      <c r="N279" s="49"/>
    </row>
    <row r="280" spans="1:14" ht="94.5">
      <c r="A280" s="39" t="s">
        <v>533</v>
      </c>
      <c r="B280" s="42">
        <v>10</v>
      </c>
      <c r="C280" s="48" t="s">
        <v>546</v>
      </c>
      <c r="D280" s="47" t="s">
        <v>532</v>
      </c>
      <c r="E280" s="42" t="s">
        <v>169</v>
      </c>
      <c r="F280" s="41">
        <f>SUM(G280:H280)</f>
        <v>0.1</v>
      </c>
      <c r="G280" s="49">
        <v>0.1</v>
      </c>
      <c r="H280" s="49"/>
      <c r="I280" s="41">
        <f>SUM(J280:K280)</f>
        <v>0.1</v>
      </c>
      <c r="J280" s="49">
        <v>0.1</v>
      </c>
      <c r="K280" s="49"/>
      <c r="L280" s="41">
        <f>SUM(M280:N280)</f>
        <v>0.1</v>
      </c>
      <c r="M280" s="49">
        <v>0.1</v>
      </c>
      <c r="N280" s="49"/>
    </row>
    <row r="281" spans="1:14" ht="78.75">
      <c r="A281" s="39" t="s">
        <v>534</v>
      </c>
      <c r="B281" s="42">
        <v>10</v>
      </c>
      <c r="C281" s="48" t="s">
        <v>546</v>
      </c>
      <c r="D281" s="47" t="s">
        <v>532</v>
      </c>
      <c r="E281" s="42" t="s">
        <v>818</v>
      </c>
      <c r="F281" s="41">
        <f>SUM(G281:H281)</f>
        <v>15.9</v>
      </c>
      <c r="G281" s="49">
        <v>15.9</v>
      </c>
      <c r="H281" s="49"/>
      <c r="I281" s="41">
        <f>SUM(J281:K281)</f>
        <v>16.9</v>
      </c>
      <c r="J281" s="49">
        <v>16.9</v>
      </c>
      <c r="K281" s="49"/>
      <c r="L281" s="41">
        <f>SUM(M281:N281)</f>
        <v>16.9</v>
      </c>
      <c r="M281" s="49">
        <v>16.9</v>
      </c>
      <c r="N281" s="49"/>
    </row>
    <row r="282" spans="1:14" ht="126">
      <c r="A282" s="39" t="s">
        <v>527</v>
      </c>
      <c r="B282" s="42">
        <v>10</v>
      </c>
      <c r="C282" s="48" t="s">
        <v>546</v>
      </c>
      <c r="D282" s="47" t="s">
        <v>526</v>
      </c>
      <c r="E282" s="42" t="s">
        <v>818</v>
      </c>
      <c r="F282" s="41">
        <f>SUM(G282:H282)</f>
        <v>0</v>
      </c>
      <c r="G282" s="49"/>
      <c r="H282" s="49"/>
      <c r="I282" s="41">
        <f>SUM(J282:K282)</f>
        <v>0</v>
      </c>
      <c r="J282" s="49"/>
      <c r="K282" s="49"/>
      <c r="L282" s="41">
        <f>SUM(M282:N282)</f>
        <v>0</v>
      </c>
      <c r="M282" s="49"/>
      <c r="N282" s="49"/>
    </row>
    <row r="283" spans="1:14" ht="94.5">
      <c r="A283" s="39" t="s">
        <v>525</v>
      </c>
      <c r="B283" s="42">
        <v>10</v>
      </c>
      <c r="C283" s="48" t="s">
        <v>546</v>
      </c>
      <c r="D283" s="47" t="s">
        <v>526</v>
      </c>
      <c r="E283" s="42" t="s">
        <v>818</v>
      </c>
      <c r="F283" s="41">
        <f>SUM(G283:H283)</f>
        <v>0</v>
      </c>
      <c r="G283" s="49"/>
      <c r="H283" s="49"/>
      <c r="I283" s="41">
        <f>SUM(J283:K283)</f>
        <v>0</v>
      </c>
      <c r="J283" s="49"/>
      <c r="K283" s="49"/>
      <c r="L283" s="41">
        <f>SUM(M283:N283)</f>
        <v>0</v>
      </c>
      <c r="M283" s="49"/>
      <c r="N283" s="49"/>
    </row>
    <row r="284" spans="1:14" ht="126">
      <c r="A284" s="39" t="s">
        <v>776</v>
      </c>
      <c r="B284" s="42">
        <v>10</v>
      </c>
      <c r="C284" s="48" t="s">
        <v>546</v>
      </c>
      <c r="D284" s="47" t="s">
        <v>615</v>
      </c>
      <c r="E284" s="42" t="s">
        <v>169</v>
      </c>
      <c r="F284" s="41">
        <f t="shared" si="131"/>
        <v>155.7</v>
      </c>
      <c r="G284" s="41">
        <v>155.7</v>
      </c>
      <c r="H284" s="41"/>
      <c r="I284" s="41">
        <f t="shared" si="132"/>
        <v>160.8</v>
      </c>
      <c r="J284" s="41">
        <v>160.8</v>
      </c>
      <c r="K284" s="41"/>
      <c r="L284" s="41">
        <f t="shared" si="133"/>
        <v>166.7</v>
      </c>
      <c r="M284" s="41">
        <v>166.7</v>
      </c>
      <c r="N284" s="41"/>
    </row>
    <row r="285" spans="1:14" ht="63">
      <c r="A285" s="39" t="s">
        <v>281</v>
      </c>
      <c r="B285" s="42">
        <v>10</v>
      </c>
      <c r="C285" s="48" t="s">
        <v>546</v>
      </c>
      <c r="D285" s="47" t="s">
        <v>615</v>
      </c>
      <c r="E285" s="42" t="s">
        <v>818</v>
      </c>
      <c r="F285" s="41">
        <f t="shared" si="131"/>
        <v>9497.3</v>
      </c>
      <c r="G285" s="41">
        <v>9497.3</v>
      </c>
      <c r="H285" s="49"/>
      <c r="I285" s="41">
        <f t="shared" si="132"/>
        <v>9881.2</v>
      </c>
      <c r="J285" s="41">
        <v>9881.2</v>
      </c>
      <c r="K285" s="49"/>
      <c r="L285" s="41">
        <f t="shared" si="133"/>
        <v>10281.3</v>
      </c>
      <c r="M285" s="41">
        <v>10281.3</v>
      </c>
      <c r="N285" s="49"/>
    </row>
    <row r="286" spans="1:14" ht="94.5">
      <c r="A286" s="39" t="s">
        <v>554</v>
      </c>
      <c r="B286" s="42">
        <v>10</v>
      </c>
      <c r="C286" s="48" t="s">
        <v>546</v>
      </c>
      <c r="D286" s="47" t="s">
        <v>620</v>
      </c>
      <c r="E286" s="42" t="s">
        <v>169</v>
      </c>
      <c r="F286" s="41">
        <f t="shared" si="131"/>
        <v>3</v>
      </c>
      <c r="G286" s="41">
        <v>3</v>
      </c>
      <c r="H286" s="41"/>
      <c r="I286" s="41">
        <f t="shared" si="132"/>
        <v>3</v>
      </c>
      <c r="J286" s="41">
        <v>3</v>
      </c>
      <c r="K286" s="41"/>
      <c r="L286" s="41">
        <f t="shared" si="133"/>
        <v>3</v>
      </c>
      <c r="M286" s="41">
        <v>3</v>
      </c>
      <c r="N286" s="41"/>
    </row>
    <row r="287" spans="1:14" ht="78.75">
      <c r="A287" s="39" t="s">
        <v>555</v>
      </c>
      <c r="B287" s="42" t="s">
        <v>820</v>
      </c>
      <c r="C287" s="48" t="s">
        <v>546</v>
      </c>
      <c r="D287" s="47" t="s">
        <v>620</v>
      </c>
      <c r="E287" s="42" t="s">
        <v>818</v>
      </c>
      <c r="F287" s="41">
        <f t="shared" si="131"/>
        <v>160</v>
      </c>
      <c r="G287" s="49">
        <v>160</v>
      </c>
      <c r="H287" s="49"/>
      <c r="I287" s="41">
        <f t="shared" si="132"/>
        <v>167</v>
      </c>
      <c r="J287" s="49">
        <v>167</v>
      </c>
      <c r="K287" s="49"/>
      <c r="L287" s="41">
        <f t="shared" si="133"/>
        <v>174</v>
      </c>
      <c r="M287" s="49">
        <v>174</v>
      </c>
      <c r="N287" s="49"/>
    </row>
    <row r="288" spans="1:14" ht="204.75">
      <c r="A288" s="44" t="s">
        <v>394</v>
      </c>
      <c r="B288" s="42">
        <v>10</v>
      </c>
      <c r="C288" s="48" t="s">
        <v>546</v>
      </c>
      <c r="D288" s="47" t="s">
        <v>636</v>
      </c>
      <c r="E288" s="42" t="s">
        <v>818</v>
      </c>
      <c r="F288" s="41">
        <f t="shared" si="131"/>
        <v>8</v>
      </c>
      <c r="G288" s="41">
        <v>8</v>
      </c>
      <c r="H288" s="41">
        <v>0</v>
      </c>
      <c r="I288" s="41">
        <f t="shared" si="132"/>
        <v>8</v>
      </c>
      <c r="J288" s="41">
        <v>8</v>
      </c>
      <c r="K288" s="41">
        <v>0</v>
      </c>
      <c r="L288" s="41">
        <f t="shared" si="133"/>
        <v>8</v>
      </c>
      <c r="M288" s="41">
        <v>8</v>
      </c>
      <c r="N288" s="41">
        <v>0</v>
      </c>
    </row>
    <row r="289" spans="1:14" ht="126">
      <c r="A289" s="60" t="s">
        <v>104</v>
      </c>
      <c r="B289" s="42">
        <v>10</v>
      </c>
      <c r="C289" s="48" t="s">
        <v>546</v>
      </c>
      <c r="D289" s="61" t="s">
        <v>552</v>
      </c>
      <c r="E289" s="42"/>
      <c r="F289" s="41">
        <f>F290</f>
        <v>338</v>
      </c>
      <c r="G289" s="41">
        <f aca="true" t="shared" si="134" ref="G289:M290">G290</f>
        <v>338</v>
      </c>
      <c r="H289" s="41">
        <f t="shared" si="134"/>
        <v>0</v>
      </c>
      <c r="I289" s="41">
        <f t="shared" si="134"/>
        <v>338</v>
      </c>
      <c r="J289" s="41">
        <f t="shared" si="134"/>
        <v>338</v>
      </c>
      <c r="K289" s="41">
        <f t="shared" si="134"/>
        <v>0</v>
      </c>
      <c r="L289" s="41">
        <f t="shared" si="134"/>
        <v>338</v>
      </c>
      <c r="M289" s="41">
        <f t="shared" si="134"/>
        <v>338</v>
      </c>
      <c r="N289" s="41"/>
    </row>
    <row r="290" spans="1:14" ht="63">
      <c r="A290" s="60" t="s">
        <v>22</v>
      </c>
      <c r="B290" s="42">
        <v>10</v>
      </c>
      <c r="C290" s="48" t="s">
        <v>546</v>
      </c>
      <c r="D290" s="61" t="s">
        <v>553</v>
      </c>
      <c r="E290" s="42"/>
      <c r="F290" s="41">
        <f>F291</f>
        <v>338</v>
      </c>
      <c r="G290" s="41">
        <f t="shared" si="134"/>
        <v>338</v>
      </c>
      <c r="H290" s="41">
        <f t="shared" si="134"/>
        <v>0</v>
      </c>
      <c r="I290" s="41">
        <f t="shared" si="134"/>
        <v>338</v>
      </c>
      <c r="J290" s="41">
        <f t="shared" si="134"/>
        <v>338</v>
      </c>
      <c r="K290" s="41">
        <f t="shared" si="134"/>
        <v>0</v>
      </c>
      <c r="L290" s="41">
        <f t="shared" si="134"/>
        <v>338</v>
      </c>
      <c r="M290" s="41">
        <f t="shared" si="134"/>
        <v>338</v>
      </c>
      <c r="N290" s="41"/>
    </row>
    <row r="291" spans="1:14" ht="204.75">
      <c r="A291" s="44" t="s">
        <v>428</v>
      </c>
      <c r="B291" s="42">
        <v>10</v>
      </c>
      <c r="C291" s="48" t="s">
        <v>546</v>
      </c>
      <c r="D291" s="47" t="s">
        <v>340</v>
      </c>
      <c r="E291" s="42" t="s">
        <v>815</v>
      </c>
      <c r="F291" s="41">
        <f>SUM(G291:H291)</f>
        <v>338</v>
      </c>
      <c r="G291" s="49">
        <v>338</v>
      </c>
      <c r="H291" s="49"/>
      <c r="I291" s="41">
        <f>SUM(J291:K291)</f>
        <v>338</v>
      </c>
      <c r="J291" s="49">
        <v>338</v>
      </c>
      <c r="K291" s="49"/>
      <c r="L291" s="41">
        <f>SUM(M291:N291)</f>
        <v>338</v>
      </c>
      <c r="M291" s="49">
        <v>338</v>
      </c>
      <c r="N291" s="49"/>
    </row>
    <row r="292" spans="1:14" ht="110.25">
      <c r="A292" s="60" t="s">
        <v>100</v>
      </c>
      <c r="B292" s="42">
        <v>10</v>
      </c>
      <c r="C292" s="48" t="s">
        <v>546</v>
      </c>
      <c r="D292" s="61" t="s">
        <v>800</v>
      </c>
      <c r="E292" s="42"/>
      <c r="F292" s="41">
        <f aca="true" t="shared" si="135" ref="F292:N292">F293</f>
        <v>13160</v>
      </c>
      <c r="G292" s="41">
        <f t="shared" si="135"/>
        <v>13082</v>
      </c>
      <c r="H292" s="41">
        <f t="shared" si="135"/>
        <v>78</v>
      </c>
      <c r="I292" s="41">
        <f t="shared" si="135"/>
        <v>15341</v>
      </c>
      <c r="J292" s="41">
        <f t="shared" si="135"/>
        <v>15341</v>
      </c>
      <c r="K292" s="41">
        <f t="shared" si="135"/>
        <v>0</v>
      </c>
      <c r="L292" s="41">
        <f t="shared" si="135"/>
        <v>16092</v>
      </c>
      <c r="M292" s="41">
        <f t="shared" si="135"/>
        <v>16092</v>
      </c>
      <c r="N292" s="41">
        <f t="shared" si="135"/>
        <v>0</v>
      </c>
    </row>
    <row r="293" spans="1:14" ht="63">
      <c r="A293" s="60" t="s">
        <v>161</v>
      </c>
      <c r="B293" s="42">
        <v>10</v>
      </c>
      <c r="C293" s="48" t="s">
        <v>546</v>
      </c>
      <c r="D293" s="61" t="s">
        <v>801</v>
      </c>
      <c r="E293" s="42"/>
      <c r="F293" s="41">
        <f>SUM(F294:F299)</f>
        <v>13160</v>
      </c>
      <c r="G293" s="41">
        <f aca="true" t="shared" si="136" ref="G293:N293">SUM(G294:G299)</f>
        <v>13082</v>
      </c>
      <c r="H293" s="41">
        <f t="shared" si="136"/>
        <v>78</v>
      </c>
      <c r="I293" s="41">
        <f t="shared" si="136"/>
        <v>15341</v>
      </c>
      <c r="J293" s="41">
        <f t="shared" si="136"/>
        <v>15341</v>
      </c>
      <c r="K293" s="41">
        <f t="shared" si="136"/>
        <v>0</v>
      </c>
      <c r="L293" s="41">
        <f t="shared" si="136"/>
        <v>16092</v>
      </c>
      <c r="M293" s="41">
        <f t="shared" si="136"/>
        <v>16092</v>
      </c>
      <c r="N293" s="41">
        <f t="shared" si="136"/>
        <v>0</v>
      </c>
    </row>
    <row r="294" spans="1:14" ht="47.25">
      <c r="A294" s="39" t="s">
        <v>561</v>
      </c>
      <c r="B294" s="42">
        <v>10</v>
      </c>
      <c r="C294" s="48" t="s">
        <v>546</v>
      </c>
      <c r="D294" s="47" t="s">
        <v>562</v>
      </c>
      <c r="E294" s="42" t="s">
        <v>818</v>
      </c>
      <c r="F294" s="41">
        <f aca="true" t="shared" si="137" ref="F294:F299">SUM(G294:H294)</f>
        <v>78</v>
      </c>
      <c r="G294" s="41"/>
      <c r="H294" s="41">
        <v>78</v>
      </c>
      <c r="I294" s="41">
        <f aca="true" t="shared" si="138" ref="I294:I299">SUM(J294:K294)</f>
        <v>0</v>
      </c>
      <c r="J294" s="41"/>
      <c r="K294" s="41"/>
      <c r="L294" s="41">
        <f aca="true" t="shared" si="139" ref="L294:L299">SUM(M294:N294)</f>
        <v>0</v>
      </c>
      <c r="M294" s="41"/>
      <c r="N294" s="41"/>
    </row>
    <row r="295" spans="1:14" ht="94.5">
      <c r="A295" s="39" t="s">
        <v>559</v>
      </c>
      <c r="B295" s="42" t="s">
        <v>820</v>
      </c>
      <c r="C295" s="48" t="s">
        <v>546</v>
      </c>
      <c r="D295" s="47" t="s">
        <v>760</v>
      </c>
      <c r="E295" s="42" t="s">
        <v>169</v>
      </c>
      <c r="F295" s="41">
        <f t="shared" si="137"/>
        <v>57</v>
      </c>
      <c r="G295" s="41">
        <v>57</v>
      </c>
      <c r="H295" s="41"/>
      <c r="I295" s="41">
        <f t="shared" si="138"/>
        <v>59</v>
      </c>
      <c r="J295" s="41">
        <v>59</v>
      </c>
      <c r="K295" s="41"/>
      <c r="L295" s="41">
        <f t="shared" si="139"/>
        <v>61</v>
      </c>
      <c r="M295" s="41">
        <v>61</v>
      </c>
      <c r="N295" s="41"/>
    </row>
    <row r="296" spans="1:14" ht="78.75">
      <c r="A296" s="39" t="s">
        <v>359</v>
      </c>
      <c r="B296" s="42" t="s">
        <v>820</v>
      </c>
      <c r="C296" s="48" t="s">
        <v>546</v>
      </c>
      <c r="D296" s="47" t="s">
        <v>760</v>
      </c>
      <c r="E296" s="42" t="s">
        <v>818</v>
      </c>
      <c r="F296" s="41">
        <f t="shared" si="137"/>
        <v>7055</v>
      </c>
      <c r="G296" s="49">
        <v>7055</v>
      </c>
      <c r="H296" s="49"/>
      <c r="I296" s="41">
        <f t="shared" si="138"/>
        <v>7338</v>
      </c>
      <c r="J296" s="49">
        <v>7338</v>
      </c>
      <c r="K296" s="49"/>
      <c r="L296" s="41">
        <f t="shared" si="139"/>
        <v>7633</v>
      </c>
      <c r="M296" s="49">
        <v>7633</v>
      </c>
      <c r="N296" s="49"/>
    </row>
    <row r="297" spans="1:14" ht="94.5">
      <c r="A297" s="39" t="s">
        <v>360</v>
      </c>
      <c r="B297" s="42">
        <v>10</v>
      </c>
      <c r="C297" s="48" t="s">
        <v>546</v>
      </c>
      <c r="D297" s="47" t="s">
        <v>749</v>
      </c>
      <c r="E297" s="42" t="s">
        <v>169</v>
      </c>
      <c r="F297" s="41">
        <f t="shared" si="137"/>
        <v>2</v>
      </c>
      <c r="G297" s="41">
        <v>2</v>
      </c>
      <c r="H297" s="41"/>
      <c r="I297" s="41">
        <f t="shared" si="138"/>
        <v>2</v>
      </c>
      <c r="J297" s="41">
        <v>2</v>
      </c>
      <c r="K297" s="41"/>
      <c r="L297" s="41">
        <f t="shared" si="139"/>
        <v>3</v>
      </c>
      <c r="M297" s="41">
        <v>3</v>
      </c>
      <c r="N297" s="41"/>
    </row>
    <row r="298" spans="1:14" ht="78.75">
      <c r="A298" s="39" t="s">
        <v>361</v>
      </c>
      <c r="B298" s="42">
        <v>10</v>
      </c>
      <c r="C298" s="48" t="s">
        <v>546</v>
      </c>
      <c r="D298" s="47" t="s">
        <v>749</v>
      </c>
      <c r="E298" s="42">
        <v>300</v>
      </c>
      <c r="F298" s="41">
        <f t="shared" si="137"/>
        <v>242</v>
      </c>
      <c r="G298" s="41">
        <v>242</v>
      </c>
      <c r="H298" s="49"/>
      <c r="I298" s="41">
        <f t="shared" si="138"/>
        <v>266</v>
      </c>
      <c r="J298" s="41">
        <v>266</v>
      </c>
      <c r="K298" s="49"/>
      <c r="L298" s="41">
        <f t="shared" si="139"/>
        <v>290</v>
      </c>
      <c r="M298" s="41">
        <v>290</v>
      </c>
      <c r="N298" s="49"/>
    </row>
    <row r="299" spans="1:14" ht="126">
      <c r="A299" s="39" t="s">
        <v>572</v>
      </c>
      <c r="B299" s="42">
        <v>10</v>
      </c>
      <c r="C299" s="48" t="s">
        <v>546</v>
      </c>
      <c r="D299" s="47" t="s">
        <v>749</v>
      </c>
      <c r="E299" s="42" t="s">
        <v>815</v>
      </c>
      <c r="F299" s="41">
        <f t="shared" si="137"/>
        <v>5726</v>
      </c>
      <c r="G299" s="41">
        <v>5726</v>
      </c>
      <c r="H299" s="49"/>
      <c r="I299" s="41">
        <f t="shared" si="138"/>
        <v>7676</v>
      </c>
      <c r="J299" s="41">
        <v>7676</v>
      </c>
      <c r="K299" s="49"/>
      <c r="L299" s="41">
        <f t="shared" si="139"/>
        <v>8105</v>
      </c>
      <c r="M299" s="41">
        <v>8105</v>
      </c>
      <c r="N299" s="49"/>
    </row>
    <row r="300" spans="1:14" ht="78.75">
      <c r="A300" s="46" t="s">
        <v>234</v>
      </c>
      <c r="B300" s="42">
        <v>10</v>
      </c>
      <c r="C300" s="48" t="s">
        <v>546</v>
      </c>
      <c r="D300" s="40" t="s">
        <v>336</v>
      </c>
      <c r="E300" s="42"/>
      <c r="F300" s="41">
        <f>F301</f>
        <v>350</v>
      </c>
      <c r="G300" s="41">
        <f aca="true" t="shared" si="140" ref="G300:N301">G301</f>
        <v>0</v>
      </c>
      <c r="H300" s="41">
        <f t="shared" si="140"/>
        <v>350</v>
      </c>
      <c r="I300" s="41">
        <f t="shared" si="140"/>
        <v>350</v>
      </c>
      <c r="J300" s="41">
        <f t="shared" si="140"/>
        <v>0</v>
      </c>
      <c r="K300" s="41">
        <f t="shared" si="140"/>
        <v>350</v>
      </c>
      <c r="L300" s="41">
        <f t="shared" si="140"/>
        <v>0</v>
      </c>
      <c r="M300" s="41">
        <f t="shared" si="140"/>
        <v>0</v>
      </c>
      <c r="N300" s="41">
        <f t="shared" si="140"/>
        <v>0</v>
      </c>
    </row>
    <row r="301" spans="1:14" ht="110.25">
      <c r="A301" s="46" t="s">
        <v>280</v>
      </c>
      <c r="B301" s="42">
        <v>10</v>
      </c>
      <c r="C301" s="48" t="s">
        <v>546</v>
      </c>
      <c r="D301" s="40" t="s">
        <v>337</v>
      </c>
      <c r="E301" s="42"/>
      <c r="F301" s="41">
        <f>F302</f>
        <v>350</v>
      </c>
      <c r="G301" s="41">
        <f t="shared" si="140"/>
        <v>0</v>
      </c>
      <c r="H301" s="41">
        <f t="shared" si="140"/>
        <v>350</v>
      </c>
      <c r="I301" s="41">
        <f t="shared" si="140"/>
        <v>350</v>
      </c>
      <c r="J301" s="41">
        <f t="shared" si="140"/>
        <v>0</v>
      </c>
      <c r="K301" s="41">
        <f t="shared" si="140"/>
        <v>350</v>
      </c>
      <c r="L301" s="41">
        <f t="shared" si="140"/>
        <v>0</v>
      </c>
      <c r="M301" s="41">
        <f t="shared" si="140"/>
        <v>0</v>
      </c>
      <c r="N301" s="41">
        <f t="shared" si="140"/>
        <v>0</v>
      </c>
    </row>
    <row r="302" spans="1:14" ht="94.5">
      <c r="A302" s="46" t="s">
        <v>177</v>
      </c>
      <c r="B302" s="42">
        <v>10</v>
      </c>
      <c r="C302" s="48" t="s">
        <v>546</v>
      </c>
      <c r="D302" s="40" t="s">
        <v>338</v>
      </c>
      <c r="E302" s="42"/>
      <c r="F302" s="41">
        <f aca="true" t="shared" si="141" ref="F302:N302">SUM(F303:F303)</f>
        <v>350</v>
      </c>
      <c r="G302" s="41">
        <f t="shared" si="141"/>
        <v>0</v>
      </c>
      <c r="H302" s="41">
        <f t="shared" si="141"/>
        <v>350</v>
      </c>
      <c r="I302" s="41">
        <f t="shared" si="141"/>
        <v>350</v>
      </c>
      <c r="J302" s="41">
        <f t="shared" si="141"/>
        <v>0</v>
      </c>
      <c r="K302" s="41">
        <f t="shared" si="141"/>
        <v>350</v>
      </c>
      <c r="L302" s="41">
        <f t="shared" si="141"/>
        <v>0</v>
      </c>
      <c r="M302" s="41">
        <f t="shared" si="141"/>
        <v>0</v>
      </c>
      <c r="N302" s="41">
        <f t="shared" si="141"/>
        <v>0</v>
      </c>
    </row>
    <row r="303" spans="1:14" ht="267.75">
      <c r="A303" s="46" t="s">
        <v>378</v>
      </c>
      <c r="B303" s="42">
        <v>10</v>
      </c>
      <c r="C303" s="48" t="s">
        <v>546</v>
      </c>
      <c r="D303" s="42" t="s">
        <v>339</v>
      </c>
      <c r="E303" s="42" t="s">
        <v>167</v>
      </c>
      <c r="F303" s="41">
        <f>SUM(G303:H303)</f>
        <v>350</v>
      </c>
      <c r="G303" s="41"/>
      <c r="H303" s="49">
        <v>350</v>
      </c>
      <c r="I303" s="41">
        <f>SUM(J303:K303)</f>
        <v>350</v>
      </c>
      <c r="J303" s="41"/>
      <c r="K303" s="49">
        <v>350</v>
      </c>
      <c r="L303" s="41">
        <f>SUM(M303:N303)</f>
        <v>0</v>
      </c>
      <c r="M303" s="41"/>
      <c r="N303" s="49"/>
    </row>
    <row r="304" spans="1:14" ht="110.25">
      <c r="A304" s="60" t="s">
        <v>839</v>
      </c>
      <c r="B304" s="42">
        <v>10</v>
      </c>
      <c r="C304" s="48" t="s">
        <v>546</v>
      </c>
      <c r="D304" s="109" t="s">
        <v>396</v>
      </c>
      <c r="E304" s="42"/>
      <c r="F304" s="41">
        <f aca="true" t="shared" si="142" ref="F304:N304">F305</f>
        <v>857.8</v>
      </c>
      <c r="G304" s="41">
        <f t="shared" si="142"/>
        <v>857.8</v>
      </c>
      <c r="H304" s="41">
        <f t="shared" si="142"/>
        <v>0</v>
      </c>
      <c r="I304" s="41">
        <f t="shared" si="142"/>
        <v>833.6</v>
      </c>
      <c r="J304" s="41">
        <f t="shared" si="142"/>
        <v>833.6</v>
      </c>
      <c r="K304" s="41">
        <f t="shared" si="142"/>
        <v>0</v>
      </c>
      <c r="L304" s="41">
        <f t="shared" si="142"/>
        <v>808.4</v>
      </c>
      <c r="M304" s="41">
        <f t="shared" si="142"/>
        <v>808.4</v>
      </c>
      <c r="N304" s="41">
        <f t="shared" si="142"/>
        <v>0</v>
      </c>
    </row>
    <row r="305" spans="1:14" ht="168.75" customHeight="1">
      <c r="A305" s="60" t="s">
        <v>119</v>
      </c>
      <c r="B305" s="42">
        <v>10</v>
      </c>
      <c r="C305" s="48" t="s">
        <v>546</v>
      </c>
      <c r="D305" s="85" t="s">
        <v>397</v>
      </c>
      <c r="E305" s="42"/>
      <c r="F305" s="41">
        <f>SUM(F306)</f>
        <v>857.8</v>
      </c>
      <c r="G305" s="41">
        <f aca="true" t="shared" si="143" ref="G305:N305">SUM(G306)</f>
        <v>857.8</v>
      </c>
      <c r="H305" s="41">
        <f t="shared" si="143"/>
        <v>0</v>
      </c>
      <c r="I305" s="41">
        <f t="shared" si="143"/>
        <v>833.6</v>
      </c>
      <c r="J305" s="41">
        <f t="shared" si="143"/>
        <v>833.6</v>
      </c>
      <c r="K305" s="41">
        <f t="shared" si="143"/>
        <v>0</v>
      </c>
      <c r="L305" s="41">
        <f t="shared" si="143"/>
        <v>808.4</v>
      </c>
      <c r="M305" s="41">
        <f t="shared" si="143"/>
        <v>808.4</v>
      </c>
      <c r="N305" s="41">
        <f t="shared" si="143"/>
        <v>0</v>
      </c>
    </row>
    <row r="306" spans="1:14" ht="126">
      <c r="A306" s="44" t="s">
        <v>303</v>
      </c>
      <c r="B306" s="42">
        <v>10</v>
      </c>
      <c r="C306" s="48" t="s">
        <v>546</v>
      </c>
      <c r="D306" s="61" t="s">
        <v>302</v>
      </c>
      <c r="E306" s="42"/>
      <c r="F306" s="41">
        <f>F307</f>
        <v>857.8</v>
      </c>
      <c r="G306" s="41">
        <f aca="true" t="shared" si="144" ref="G306:N306">G307</f>
        <v>857.8</v>
      </c>
      <c r="H306" s="41">
        <f t="shared" si="144"/>
        <v>0</v>
      </c>
      <c r="I306" s="41">
        <f t="shared" si="144"/>
        <v>833.6</v>
      </c>
      <c r="J306" s="41">
        <f t="shared" si="144"/>
        <v>833.6</v>
      </c>
      <c r="K306" s="41">
        <f t="shared" si="144"/>
        <v>0</v>
      </c>
      <c r="L306" s="41">
        <f t="shared" si="144"/>
        <v>808.4</v>
      </c>
      <c r="M306" s="41">
        <f t="shared" si="144"/>
        <v>808.4</v>
      </c>
      <c r="N306" s="41">
        <f t="shared" si="144"/>
        <v>0</v>
      </c>
    </row>
    <row r="307" spans="1:14" ht="204.75">
      <c r="A307" s="44" t="s">
        <v>304</v>
      </c>
      <c r="B307" s="42">
        <v>10</v>
      </c>
      <c r="C307" s="48" t="s">
        <v>546</v>
      </c>
      <c r="D307" s="47" t="s">
        <v>301</v>
      </c>
      <c r="E307" s="42" t="s">
        <v>818</v>
      </c>
      <c r="F307" s="41">
        <f>SUM(G307:H307)</f>
        <v>857.8</v>
      </c>
      <c r="G307" s="49">
        <v>857.8</v>
      </c>
      <c r="H307" s="49"/>
      <c r="I307" s="41">
        <f>SUM(J307:K307)</f>
        <v>833.6</v>
      </c>
      <c r="J307" s="49">
        <v>833.6</v>
      </c>
      <c r="K307" s="49"/>
      <c r="L307" s="41">
        <f>SUM(M307:N307)</f>
        <v>808.4</v>
      </c>
      <c r="M307" s="49">
        <v>808.4</v>
      </c>
      <c r="N307" s="49"/>
    </row>
    <row r="308" spans="1:14" ht="15.75">
      <c r="A308" s="197" t="s">
        <v>819</v>
      </c>
      <c r="B308" s="57">
        <v>10</v>
      </c>
      <c r="C308" s="83" t="s">
        <v>193</v>
      </c>
      <c r="D308" s="42"/>
      <c r="E308" s="42"/>
      <c r="F308" s="58">
        <f aca="true" t="shared" si="145" ref="F308:N308">SUM(F309,F313,F324)</f>
        <v>13811.1</v>
      </c>
      <c r="G308" s="58">
        <f t="shared" si="145"/>
        <v>13692.1</v>
      </c>
      <c r="H308" s="58">
        <f t="shared" si="145"/>
        <v>119</v>
      </c>
      <c r="I308" s="58">
        <f t="shared" si="145"/>
        <v>18357.9</v>
      </c>
      <c r="J308" s="58">
        <f t="shared" si="145"/>
        <v>17882.9</v>
      </c>
      <c r="K308" s="58">
        <f t="shared" si="145"/>
        <v>475</v>
      </c>
      <c r="L308" s="58">
        <f t="shared" si="145"/>
        <v>10941.7</v>
      </c>
      <c r="M308" s="58">
        <f t="shared" si="145"/>
        <v>10941.7</v>
      </c>
      <c r="N308" s="58">
        <f t="shared" si="145"/>
        <v>0</v>
      </c>
    </row>
    <row r="309" spans="1:14" ht="63">
      <c r="A309" s="60" t="s">
        <v>843</v>
      </c>
      <c r="B309" s="42">
        <v>10</v>
      </c>
      <c r="C309" s="48" t="s">
        <v>193</v>
      </c>
      <c r="D309" s="61" t="s">
        <v>734</v>
      </c>
      <c r="E309" s="42"/>
      <c r="F309" s="41">
        <f>F310</f>
        <v>2067</v>
      </c>
      <c r="G309" s="41">
        <f aca="true" t="shared" si="146" ref="G309:N311">G310</f>
        <v>2067</v>
      </c>
      <c r="H309" s="41">
        <f t="shared" si="146"/>
        <v>0</v>
      </c>
      <c r="I309" s="41">
        <f>I310</f>
        <v>2098</v>
      </c>
      <c r="J309" s="41">
        <f t="shared" si="146"/>
        <v>2098</v>
      </c>
      <c r="K309" s="41">
        <f t="shared" si="146"/>
        <v>0</v>
      </c>
      <c r="L309" s="41">
        <f>L310</f>
        <v>2098</v>
      </c>
      <c r="M309" s="41">
        <f t="shared" si="146"/>
        <v>2098</v>
      </c>
      <c r="N309" s="41">
        <f t="shared" si="146"/>
        <v>0</v>
      </c>
    </row>
    <row r="310" spans="1:14" ht="94.5">
      <c r="A310" s="60" t="s">
        <v>120</v>
      </c>
      <c r="B310" s="42">
        <v>10</v>
      </c>
      <c r="C310" s="48" t="s">
        <v>193</v>
      </c>
      <c r="D310" s="61" t="s">
        <v>735</v>
      </c>
      <c r="E310" s="42"/>
      <c r="F310" s="41">
        <f>F311</f>
        <v>2067</v>
      </c>
      <c r="G310" s="41">
        <f t="shared" si="146"/>
        <v>2067</v>
      </c>
      <c r="H310" s="41">
        <f t="shared" si="146"/>
        <v>0</v>
      </c>
      <c r="I310" s="41">
        <f>I311</f>
        <v>2098</v>
      </c>
      <c r="J310" s="41">
        <f t="shared" si="146"/>
        <v>2098</v>
      </c>
      <c r="K310" s="41">
        <f t="shared" si="146"/>
        <v>0</v>
      </c>
      <c r="L310" s="41">
        <f>L311</f>
        <v>2098</v>
      </c>
      <c r="M310" s="41">
        <f t="shared" si="146"/>
        <v>2098</v>
      </c>
      <c r="N310" s="41">
        <f t="shared" si="146"/>
        <v>0</v>
      </c>
    </row>
    <row r="311" spans="1:14" ht="63">
      <c r="A311" s="44" t="s">
        <v>415</v>
      </c>
      <c r="B311" s="42">
        <v>10</v>
      </c>
      <c r="C311" s="48" t="s">
        <v>193</v>
      </c>
      <c r="D311" s="61" t="s">
        <v>162</v>
      </c>
      <c r="E311" s="42"/>
      <c r="F311" s="41">
        <f>F312</f>
        <v>2067</v>
      </c>
      <c r="G311" s="41">
        <f t="shared" si="146"/>
        <v>2067</v>
      </c>
      <c r="H311" s="41">
        <f t="shared" si="146"/>
        <v>0</v>
      </c>
      <c r="I311" s="41">
        <f>I312</f>
        <v>2098</v>
      </c>
      <c r="J311" s="41">
        <f t="shared" si="146"/>
        <v>2098</v>
      </c>
      <c r="K311" s="41">
        <f t="shared" si="146"/>
        <v>0</v>
      </c>
      <c r="L311" s="41">
        <f>L312</f>
        <v>2098</v>
      </c>
      <c r="M311" s="41">
        <f t="shared" si="146"/>
        <v>2098</v>
      </c>
      <c r="N311" s="41">
        <f t="shared" si="146"/>
        <v>0</v>
      </c>
    </row>
    <row r="312" spans="1:14" ht="204.75">
      <c r="A312" s="44" t="s">
        <v>523</v>
      </c>
      <c r="B312" s="42">
        <v>10</v>
      </c>
      <c r="C312" s="48" t="s">
        <v>193</v>
      </c>
      <c r="D312" s="47" t="s">
        <v>750</v>
      </c>
      <c r="E312" s="42" t="s">
        <v>815</v>
      </c>
      <c r="F312" s="41">
        <f>SUM(G312:H312)</f>
        <v>2067</v>
      </c>
      <c r="G312" s="41">
        <v>2067</v>
      </c>
      <c r="H312" s="41">
        <v>0</v>
      </c>
      <c r="I312" s="41">
        <f>SUM(J312:K312)</f>
        <v>2098</v>
      </c>
      <c r="J312" s="41">
        <v>2098</v>
      </c>
      <c r="K312" s="41">
        <v>0</v>
      </c>
      <c r="L312" s="41">
        <f>SUM(M312:N312)</f>
        <v>2098</v>
      </c>
      <c r="M312" s="41">
        <v>2098</v>
      </c>
      <c r="N312" s="41"/>
    </row>
    <row r="313" spans="1:14" ht="78.75">
      <c r="A313" s="60" t="s">
        <v>63</v>
      </c>
      <c r="B313" s="42" t="s">
        <v>820</v>
      </c>
      <c r="C313" s="48" t="s">
        <v>193</v>
      </c>
      <c r="D313" s="61" t="s">
        <v>368</v>
      </c>
      <c r="E313" s="42"/>
      <c r="F313" s="41">
        <f aca="true" t="shared" si="147" ref="F313:N313">F314</f>
        <v>6528.5</v>
      </c>
      <c r="G313" s="41">
        <f t="shared" si="147"/>
        <v>6528.5</v>
      </c>
      <c r="H313" s="41">
        <f t="shared" si="147"/>
        <v>0</v>
      </c>
      <c r="I313" s="41">
        <f t="shared" si="147"/>
        <v>6531</v>
      </c>
      <c r="J313" s="41">
        <f t="shared" si="147"/>
        <v>6531</v>
      </c>
      <c r="K313" s="41">
        <f t="shared" si="147"/>
        <v>0</v>
      </c>
      <c r="L313" s="41">
        <f t="shared" si="147"/>
        <v>6815</v>
      </c>
      <c r="M313" s="41">
        <f t="shared" si="147"/>
        <v>6815</v>
      </c>
      <c r="N313" s="41">
        <f t="shared" si="147"/>
        <v>0</v>
      </c>
    </row>
    <row r="314" spans="1:14" ht="110.25">
      <c r="A314" s="60" t="s">
        <v>100</v>
      </c>
      <c r="B314" s="42" t="s">
        <v>820</v>
      </c>
      <c r="C314" s="48" t="s">
        <v>193</v>
      </c>
      <c r="D314" s="61" t="s">
        <v>800</v>
      </c>
      <c r="E314" s="42"/>
      <c r="F314" s="41">
        <f>SUM(F315)</f>
        <v>6528.5</v>
      </c>
      <c r="G314" s="41">
        <f aca="true" t="shared" si="148" ref="G314:N314">SUM(G315)</f>
        <v>6528.5</v>
      </c>
      <c r="H314" s="41">
        <f t="shared" si="148"/>
        <v>0</v>
      </c>
      <c r="I314" s="41">
        <f t="shared" si="148"/>
        <v>6531</v>
      </c>
      <c r="J314" s="41">
        <f t="shared" si="148"/>
        <v>6531</v>
      </c>
      <c r="K314" s="41">
        <f t="shared" si="148"/>
        <v>0</v>
      </c>
      <c r="L314" s="41">
        <f t="shared" si="148"/>
        <v>6815</v>
      </c>
      <c r="M314" s="41">
        <f t="shared" si="148"/>
        <v>6815</v>
      </c>
      <c r="N314" s="41">
        <f t="shared" si="148"/>
        <v>0</v>
      </c>
    </row>
    <row r="315" spans="1:14" ht="78.75">
      <c r="A315" s="60" t="s">
        <v>316</v>
      </c>
      <c r="B315" s="42" t="s">
        <v>820</v>
      </c>
      <c r="C315" s="48" t="s">
        <v>193</v>
      </c>
      <c r="D315" s="61" t="s">
        <v>315</v>
      </c>
      <c r="E315" s="42"/>
      <c r="F315" s="41">
        <f>SUM(F316:F323)</f>
        <v>6528.5</v>
      </c>
      <c r="G315" s="41">
        <f aca="true" t="shared" si="149" ref="G315:N315">SUM(G316:G323)</f>
        <v>6528.5</v>
      </c>
      <c r="H315" s="41">
        <f t="shared" si="149"/>
        <v>0</v>
      </c>
      <c r="I315" s="41">
        <f t="shared" si="149"/>
        <v>6531</v>
      </c>
      <c r="J315" s="41">
        <f t="shared" si="149"/>
        <v>6531</v>
      </c>
      <c r="K315" s="41">
        <f t="shared" si="149"/>
        <v>0</v>
      </c>
      <c r="L315" s="41">
        <f t="shared" si="149"/>
        <v>6815</v>
      </c>
      <c r="M315" s="41">
        <f t="shared" si="149"/>
        <v>6815</v>
      </c>
      <c r="N315" s="41">
        <f t="shared" si="149"/>
        <v>0</v>
      </c>
    </row>
    <row r="316" spans="1:14" ht="267.75">
      <c r="A316" s="46" t="s">
        <v>260</v>
      </c>
      <c r="B316" s="42" t="s">
        <v>820</v>
      </c>
      <c r="C316" s="42" t="s">
        <v>193</v>
      </c>
      <c r="D316" s="47" t="s">
        <v>680</v>
      </c>
      <c r="E316" s="42" t="s">
        <v>169</v>
      </c>
      <c r="F316" s="41">
        <f>G316+H316</f>
        <v>279.5</v>
      </c>
      <c r="G316" s="49">
        <v>279.5</v>
      </c>
      <c r="H316" s="49"/>
      <c r="I316" s="41">
        <f>J316+K316</f>
        <v>0</v>
      </c>
      <c r="J316" s="49"/>
      <c r="K316" s="49"/>
      <c r="L316" s="41">
        <f>M316+N316</f>
        <v>0</v>
      </c>
      <c r="M316" s="49"/>
      <c r="N316" s="49"/>
    </row>
    <row r="317" spans="1:14" ht="267.75">
      <c r="A317" s="46" t="s">
        <v>516</v>
      </c>
      <c r="B317" s="42" t="s">
        <v>820</v>
      </c>
      <c r="C317" s="48" t="s">
        <v>193</v>
      </c>
      <c r="D317" s="47" t="s">
        <v>515</v>
      </c>
      <c r="E317" s="42" t="s">
        <v>818</v>
      </c>
      <c r="F317" s="41">
        <f aca="true" t="shared" si="150" ref="F317:F323">SUM(G317:H317)</f>
        <v>24</v>
      </c>
      <c r="G317" s="49">
        <v>24</v>
      </c>
      <c r="H317" s="49"/>
      <c r="I317" s="41">
        <f aca="true" t="shared" si="151" ref="I317:I323">SUM(J317:K317)</f>
        <v>24</v>
      </c>
      <c r="J317" s="49">
        <v>24</v>
      </c>
      <c r="K317" s="49"/>
      <c r="L317" s="41">
        <f aca="true" t="shared" si="152" ref="L317:L323">SUM(M317:N317)</f>
        <v>24</v>
      </c>
      <c r="M317" s="49">
        <v>24</v>
      </c>
      <c r="N317" s="49"/>
    </row>
    <row r="318" spans="1:14" ht="94.5">
      <c r="A318" s="39" t="s">
        <v>184</v>
      </c>
      <c r="B318" s="42" t="s">
        <v>820</v>
      </c>
      <c r="C318" s="48" t="s">
        <v>193</v>
      </c>
      <c r="D318" s="47" t="s">
        <v>761</v>
      </c>
      <c r="E318" s="42" t="s">
        <v>169</v>
      </c>
      <c r="F318" s="41">
        <f t="shared" si="150"/>
        <v>7</v>
      </c>
      <c r="G318" s="49">
        <v>7</v>
      </c>
      <c r="H318" s="49"/>
      <c r="I318" s="41">
        <f t="shared" si="151"/>
        <v>7</v>
      </c>
      <c r="J318" s="49">
        <v>7</v>
      </c>
      <c r="K318" s="49"/>
      <c r="L318" s="41">
        <f t="shared" si="152"/>
        <v>8</v>
      </c>
      <c r="M318" s="49">
        <v>8</v>
      </c>
      <c r="N318" s="49"/>
    </row>
    <row r="319" spans="1:14" ht="78.75">
      <c r="A319" s="39" t="s">
        <v>362</v>
      </c>
      <c r="B319" s="42" t="s">
        <v>621</v>
      </c>
      <c r="C319" s="48" t="s">
        <v>193</v>
      </c>
      <c r="D319" s="47" t="s">
        <v>761</v>
      </c>
      <c r="E319" s="42" t="s">
        <v>818</v>
      </c>
      <c r="F319" s="41">
        <f t="shared" si="150"/>
        <v>921</v>
      </c>
      <c r="G319" s="49">
        <v>921</v>
      </c>
      <c r="H319" s="49"/>
      <c r="I319" s="41">
        <f t="shared" si="151"/>
        <v>958</v>
      </c>
      <c r="J319" s="49">
        <v>958</v>
      </c>
      <c r="K319" s="49"/>
      <c r="L319" s="41">
        <f t="shared" si="152"/>
        <v>996</v>
      </c>
      <c r="M319" s="49">
        <v>996</v>
      </c>
      <c r="N319" s="49"/>
    </row>
    <row r="320" spans="1:14" ht="126">
      <c r="A320" s="39" t="s">
        <v>34</v>
      </c>
      <c r="B320" s="42" t="s">
        <v>621</v>
      </c>
      <c r="C320" s="48" t="s">
        <v>193</v>
      </c>
      <c r="D320" s="42" t="s">
        <v>762</v>
      </c>
      <c r="E320" s="42" t="s">
        <v>169</v>
      </c>
      <c r="F320" s="41">
        <f t="shared" si="150"/>
        <v>20</v>
      </c>
      <c r="G320" s="49">
        <v>20</v>
      </c>
      <c r="H320" s="49"/>
      <c r="I320" s="41">
        <f t="shared" si="151"/>
        <v>20</v>
      </c>
      <c r="J320" s="49">
        <v>20</v>
      </c>
      <c r="K320" s="49"/>
      <c r="L320" s="41">
        <f t="shared" si="152"/>
        <v>20</v>
      </c>
      <c r="M320" s="49">
        <v>20</v>
      </c>
      <c r="N320" s="49"/>
    </row>
    <row r="321" spans="1:14" ht="110.25">
      <c r="A321" s="39" t="s">
        <v>314</v>
      </c>
      <c r="B321" s="42" t="s">
        <v>820</v>
      </c>
      <c r="C321" s="48" t="s">
        <v>193</v>
      </c>
      <c r="D321" s="42" t="s">
        <v>762</v>
      </c>
      <c r="E321" s="42" t="s">
        <v>818</v>
      </c>
      <c r="F321" s="41">
        <f t="shared" si="150"/>
        <v>1977</v>
      </c>
      <c r="G321" s="49">
        <v>1977</v>
      </c>
      <c r="H321" s="49"/>
      <c r="I321" s="41">
        <f t="shared" si="151"/>
        <v>1922</v>
      </c>
      <c r="J321" s="49">
        <v>1922</v>
      </c>
      <c r="K321" s="49"/>
      <c r="L321" s="41">
        <f t="shared" si="152"/>
        <v>1148</v>
      </c>
      <c r="M321" s="49">
        <v>1148</v>
      </c>
      <c r="N321" s="49"/>
    </row>
    <row r="322" spans="1:14" ht="78.75">
      <c r="A322" s="39" t="s">
        <v>274</v>
      </c>
      <c r="B322" s="42" t="s">
        <v>820</v>
      </c>
      <c r="C322" s="48" t="s">
        <v>193</v>
      </c>
      <c r="D322" s="42" t="s">
        <v>275</v>
      </c>
      <c r="E322" s="42" t="s">
        <v>818</v>
      </c>
      <c r="F322" s="41">
        <f>SUM(G322:H322)</f>
        <v>925</v>
      </c>
      <c r="G322" s="49">
        <v>925</v>
      </c>
      <c r="H322" s="49"/>
      <c r="I322" s="41">
        <f>SUM(J322:K322)</f>
        <v>1130</v>
      </c>
      <c r="J322" s="49">
        <v>1130</v>
      </c>
      <c r="K322" s="49"/>
      <c r="L322" s="41">
        <f>SUM(M322:N322)</f>
        <v>2050</v>
      </c>
      <c r="M322" s="49">
        <v>2050</v>
      </c>
      <c r="N322" s="49"/>
    </row>
    <row r="323" spans="1:14" ht="157.5">
      <c r="A323" s="39" t="s">
        <v>407</v>
      </c>
      <c r="B323" s="42" t="s">
        <v>820</v>
      </c>
      <c r="C323" s="48" t="s">
        <v>193</v>
      </c>
      <c r="D323" s="42" t="s">
        <v>763</v>
      </c>
      <c r="E323" s="42" t="s">
        <v>818</v>
      </c>
      <c r="F323" s="41">
        <f t="shared" si="150"/>
        <v>2375</v>
      </c>
      <c r="G323" s="49">
        <v>2375</v>
      </c>
      <c r="H323" s="49"/>
      <c r="I323" s="41">
        <f t="shared" si="151"/>
        <v>2470</v>
      </c>
      <c r="J323" s="49">
        <v>2470</v>
      </c>
      <c r="K323" s="49"/>
      <c r="L323" s="41">
        <f t="shared" si="152"/>
        <v>2569</v>
      </c>
      <c r="M323" s="49">
        <v>2569</v>
      </c>
      <c r="N323" s="49"/>
    </row>
    <row r="324" spans="1:14" ht="110.25">
      <c r="A324" s="60" t="s">
        <v>839</v>
      </c>
      <c r="B324" s="42">
        <v>10</v>
      </c>
      <c r="C324" s="48" t="s">
        <v>193</v>
      </c>
      <c r="D324" s="61" t="s">
        <v>401</v>
      </c>
      <c r="E324" s="97"/>
      <c r="F324" s="74">
        <f>F325</f>
        <v>5215.6</v>
      </c>
      <c r="G324" s="74">
        <f aca="true" t="shared" si="153" ref="G324:N324">G325</f>
        <v>5096.6</v>
      </c>
      <c r="H324" s="74">
        <f t="shared" si="153"/>
        <v>119</v>
      </c>
      <c r="I324" s="74">
        <f t="shared" si="153"/>
        <v>9728.900000000001</v>
      </c>
      <c r="J324" s="74">
        <f t="shared" si="153"/>
        <v>9253.9</v>
      </c>
      <c r="K324" s="74">
        <f t="shared" si="153"/>
        <v>475</v>
      </c>
      <c r="L324" s="74">
        <f t="shared" si="153"/>
        <v>2028.7</v>
      </c>
      <c r="M324" s="74">
        <f t="shared" si="153"/>
        <v>2028.7</v>
      </c>
      <c r="N324" s="74">
        <f t="shared" si="153"/>
        <v>0</v>
      </c>
    </row>
    <row r="325" spans="1:14" ht="157.5">
      <c r="A325" s="60" t="s">
        <v>74</v>
      </c>
      <c r="B325" s="42">
        <v>10</v>
      </c>
      <c r="C325" s="48" t="s">
        <v>193</v>
      </c>
      <c r="D325" s="61" t="s">
        <v>397</v>
      </c>
      <c r="E325" s="97"/>
      <c r="F325" s="74">
        <f aca="true" t="shared" si="154" ref="F325:N325">SUM(F326,F328,F330)</f>
        <v>5215.6</v>
      </c>
      <c r="G325" s="74">
        <f t="shared" si="154"/>
        <v>5096.6</v>
      </c>
      <c r="H325" s="74">
        <f t="shared" si="154"/>
        <v>119</v>
      </c>
      <c r="I325" s="74">
        <f t="shared" si="154"/>
        <v>9728.900000000001</v>
      </c>
      <c r="J325" s="74">
        <f t="shared" si="154"/>
        <v>9253.9</v>
      </c>
      <c r="K325" s="74">
        <f t="shared" si="154"/>
        <v>475</v>
      </c>
      <c r="L325" s="74">
        <f t="shared" si="154"/>
        <v>2028.7</v>
      </c>
      <c r="M325" s="74">
        <f t="shared" si="154"/>
        <v>2028.7</v>
      </c>
      <c r="N325" s="74">
        <f t="shared" si="154"/>
        <v>0</v>
      </c>
    </row>
    <row r="326" spans="1:14" ht="47.25">
      <c r="A326" s="60" t="s">
        <v>737</v>
      </c>
      <c r="B326" s="42">
        <v>10</v>
      </c>
      <c r="C326" s="48" t="s">
        <v>193</v>
      </c>
      <c r="D326" s="85" t="s">
        <v>439</v>
      </c>
      <c r="E326" s="42"/>
      <c r="F326" s="41">
        <f aca="true" t="shared" si="155" ref="F326:N326">SUM(F327:F327)</f>
        <v>2364.5</v>
      </c>
      <c r="G326" s="41">
        <f t="shared" si="155"/>
        <v>2245.5</v>
      </c>
      <c r="H326" s="41">
        <f t="shared" si="155"/>
        <v>119</v>
      </c>
      <c r="I326" s="41">
        <f t="shared" si="155"/>
        <v>2482.8</v>
      </c>
      <c r="J326" s="41">
        <f t="shared" si="155"/>
        <v>2007.8</v>
      </c>
      <c r="K326" s="41">
        <f t="shared" si="155"/>
        <v>475</v>
      </c>
      <c r="L326" s="41">
        <f t="shared" si="155"/>
        <v>2028.7</v>
      </c>
      <c r="M326" s="41">
        <f t="shared" si="155"/>
        <v>2028.7</v>
      </c>
      <c r="N326" s="41">
        <f t="shared" si="155"/>
        <v>0</v>
      </c>
    </row>
    <row r="327" spans="1:14" ht="63">
      <c r="A327" s="44" t="s">
        <v>56</v>
      </c>
      <c r="B327" s="42">
        <v>10</v>
      </c>
      <c r="C327" s="48" t="s">
        <v>193</v>
      </c>
      <c r="D327" s="86" t="s">
        <v>57</v>
      </c>
      <c r="E327" s="42" t="s">
        <v>818</v>
      </c>
      <c r="F327" s="41">
        <f>SUM(G327:H327)</f>
        <v>2364.5</v>
      </c>
      <c r="G327" s="41">
        <v>2245.5</v>
      </c>
      <c r="H327" s="41">
        <v>119</v>
      </c>
      <c r="I327" s="41">
        <f>SUM(J327:K327)</f>
        <v>2482.8</v>
      </c>
      <c r="J327" s="41">
        <v>2007.8</v>
      </c>
      <c r="K327" s="41">
        <v>475</v>
      </c>
      <c r="L327" s="41">
        <f>SUM(M327:N327)</f>
        <v>2028.7</v>
      </c>
      <c r="M327" s="41">
        <v>2028.7</v>
      </c>
      <c r="N327" s="41"/>
    </row>
    <row r="328" spans="1:14" ht="78.75">
      <c r="A328" s="44" t="s">
        <v>424</v>
      </c>
      <c r="B328" s="42">
        <v>10</v>
      </c>
      <c r="C328" s="48" t="s">
        <v>193</v>
      </c>
      <c r="D328" s="61" t="s">
        <v>738</v>
      </c>
      <c r="E328" s="97"/>
      <c r="F328" s="74">
        <f aca="true" t="shared" si="156" ref="F328:N328">F329</f>
        <v>2851.1</v>
      </c>
      <c r="G328" s="74">
        <f t="shared" si="156"/>
        <v>2851.1</v>
      </c>
      <c r="H328" s="74">
        <f t="shared" si="156"/>
        <v>0</v>
      </c>
      <c r="I328" s="74">
        <f t="shared" si="156"/>
        <v>3706.4</v>
      </c>
      <c r="J328" s="74">
        <f t="shared" si="156"/>
        <v>3706.4</v>
      </c>
      <c r="K328" s="74">
        <f t="shared" si="156"/>
        <v>0</v>
      </c>
      <c r="L328" s="74">
        <f t="shared" si="156"/>
        <v>0</v>
      </c>
      <c r="M328" s="74">
        <f t="shared" si="156"/>
        <v>0</v>
      </c>
      <c r="N328" s="74">
        <f t="shared" si="156"/>
        <v>0</v>
      </c>
    </row>
    <row r="329" spans="1:14" ht="157.5">
      <c r="A329" s="44" t="s">
        <v>333</v>
      </c>
      <c r="B329" s="42">
        <v>10</v>
      </c>
      <c r="C329" s="48" t="s">
        <v>193</v>
      </c>
      <c r="D329" s="47" t="s">
        <v>364</v>
      </c>
      <c r="E329" s="42" t="s">
        <v>27</v>
      </c>
      <c r="F329" s="41">
        <f>SUM(G329:H329)</f>
        <v>2851.1</v>
      </c>
      <c r="G329" s="41">
        <v>2851.1</v>
      </c>
      <c r="H329" s="41">
        <v>0</v>
      </c>
      <c r="I329" s="41">
        <f>SUM(J329:K329)</f>
        <v>3706.4</v>
      </c>
      <c r="J329" s="41">
        <v>3706.4</v>
      </c>
      <c r="K329" s="41">
        <v>0</v>
      </c>
      <c r="L329" s="41">
        <f>SUM(M329:N329)</f>
        <v>0</v>
      </c>
      <c r="M329" s="41"/>
      <c r="N329" s="41">
        <v>0</v>
      </c>
    </row>
    <row r="330" spans="1:14" ht="78.75">
      <c r="A330" s="44" t="s">
        <v>683</v>
      </c>
      <c r="B330" s="42" t="s">
        <v>820</v>
      </c>
      <c r="C330" s="42" t="s">
        <v>193</v>
      </c>
      <c r="D330" s="61" t="s">
        <v>682</v>
      </c>
      <c r="E330" s="42"/>
      <c r="F330" s="41">
        <f aca="true" t="shared" si="157" ref="F330:N330">F331</f>
        <v>0</v>
      </c>
      <c r="G330" s="41">
        <f t="shared" si="157"/>
        <v>0</v>
      </c>
      <c r="H330" s="41">
        <f t="shared" si="157"/>
        <v>0</v>
      </c>
      <c r="I330" s="41">
        <f t="shared" si="157"/>
        <v>3539.7</v>
      </c>
      <c r="J330" s="41">
        <f t="shared" si="157"/>
        <v>3539.7</v>
      </c>
      <c r="K330" s="41">
        <f t="shared" si="157"/>
        <v>0</v>
      </c>
      <c r="L330" s="41">
        <f t="shared" si="157"/>
        <v>0</v>
      </c>
      <c r="M330" s="41">
        <f t="shared" si="157"/>
        <v>0</v>
      </c>
      <c r="N330" s="41">
        <f t="shared" si="157"/>
        <v>0</v>
      </c>
    </row>
    <row r="331" spans="1:14" ht="157.5">
      <c r="A331" s="44" t="s">
        <v>722</v>
      </c>
      <c r="B331" s="42" t="s">
        <v>820</v>
      </c>
      <c r="C331" s="42" t="s">
        <v>193</v>
      </c>
      <c r="D331" s="47" t="s">
        <v>236</v>
      </c>
      <c r="E331" s="42" t="s">
        <v>27</v>
      </c>
      <c r="F331" s="41">
        <f>G331+H331</f>
        <v>0</v>
      </c>
      <c r="G331" s="41"/>
      <c r="H331" s="41"/>
      <c r="I331" s="41">
        <f aca="true" t="shared" si="158" ref="I331:N331">J331+K331</f>
        <v>3539.7</v>
      </c>
      <c r="J331" s="41">
        <v>3539.7</v>
      </c>
      <c r="K331" s="41">
        <f t="shared" si="158"/>
        <v>0</v>
      </c>
      <c r="L331" s="41">
        <f t="shared" si="158"/>
        <v>0</v>
      </c>
      <c r="M331" s="41">
        <f t="shared" si="158"/>
        <v>0</v>
      </c>
      <c r="N331" s="41">
        <f t="shared" si="158"/>
        <v>0</v>
      </c>
    </row>
    <row r="332" spans="1:14" ht="31.5">
      <c r="A332" s="197" t="s">
        <v>622</v>
      </c>
      <c r="B332" s="57">
        <v>10</v>
      </c>
      <c r="C332" s="83" t="s">
        <v>549</v>
      </c>
      <c r="D332" s="42"/>
      <c r="E332" s="42"/>
      <c r="F332" s="58">
        <f>SUM(F333,F352,)</f>
        <v>11252.9</v>
      </c>
      <c r="G332" s="58">
        <f aca="true" t="shared" si="159" ref="G332:N332">SUM(G333,G352,)</f>
        <v>10304.9</v>
      </c>
      <c r="H332" s="58">
        <f t="shared" si="159"/>
        <v>948</v>
      </c>
      <c r="I332" s="58">
        <f t="shared" si="159"/>
        <v>10819.9</v>
      </c>
      <c r="J332" s="58">
        <f t="shared" si="159"/>
        <v>10819.9</v>
      </c>
      <c r="K332" s="58">
        <f t="shared" si="159"/>
        <v>0</v>
      </c>
      <c r="L332" s="58">
        <f t="shared" si="159"/>
        <v>11245.9</v>
      </c>
      <c r="M332" s="58">
        <f t="shared" si="159"/>
        <v>11245.9</v>
      </c>
      <c r="N332" s="58">
        <f t="shared" si="159"/>
        <v>0</v>
      </c>
    </row>
    <row r="333" spans="1:14" ht="78.75">
      <c r="A333" s="60" t="s">
        <v>63</v>
      </c>
      <c r="B333" s="42">
        <v>10</v>
      </c>
      <c r="C333" s="48" t="s">
        <v>549</v>
      </c>
      <c r="D333" s="40" t="s">
        <v>368</v>
      </c>
      <c r="E333" s="42"/>
      <c r="F333" s="41">
        <f>SUM(F334,F337)</f>
        <v>10724.9</v>
      </c>
      <c r="G333" s="41">
        <f aca="true" t="shared" si="160" ref="G333:N333">SUM(G334,G337)</f>
        <v>9776.9</v>
      </c>
      <c r="H333" s="41">
        <f t="shared" si="160"/>
        <v>948</v>
      </c>
      <c r="I333" s="41">
        <f t="shared" si="160"/>
        <v>10264.9</v>
      </c>
      <c r="J333" s="41">
        <f t="shared" si="160"/>
        <v>10264.9</v>
      </c>
      <c r="K333" s="41">
        <f t="shared" si="160"/>
        <v>0</v>
      </c>
      <c r="L333" s="41">
        <f t="shared" si="160"/>
        <v>10667.9</v>
      </c>
      <c r="M333" s="41">
        <f t="shared" si="160"/>
        <v>10667.9</v>
      </c>
      <c r="N333" s="41">
        <f t="shared" si="160"/>
        <v>0</v>
      </c>
    </row>
    <row r="334" spans="1:14" ht="173.25">
      <c r="A334" s="60" t="s">
        <v>105</v>
      </c>
      <c r="B334" s="42">
        <v>10</v>
      </c>
      <c r="C334" s="48" t="s">
        <v>549</v>
      </c>
      <c r="D334" s="40" t="s">
        <v>389</v>
      </c>
      <c r="E334" s="42"/>
      <c r="F334" s="41">
        <f aca="true" t="shared" si="161" ref="F334:N335">F335</f>
        <v>948</v>
      </c>
      <c r="G334" s="41">
        <f t="shared" si="161"/>
        <v>0</v>
      </c>
      <c r="H334" s="41">
        <f t="shared" si="161"/>
        <v>948</v>
      </c>
      <c r="I334" s="41">
        <f t="shared" si="161"/>
        <v>0</v>
      </c>
      <c r="J334" s="41">
        <f t="shared" si="161"/>
        <v>0</v>
      </c>
      <c r="K334" s="41">
        <f t="shared" si="161"/>
        <v>0</v>
      </c>
      <c r="L334" s="41">
        <f t="shared" si="161"/>
        <v>0</v>
      </c>
      <c r="M334" s="41">
        <f t="shared" si="161"/>
        <v>0</v>
      </c>
      <c r="N334" s="41">
        <f t="shared" si="161"/>
        <v>0</v>
      </c>
    </row>
    <row r="335" spans="1:14" ht="78.75">
      <c r="A335" s="60" t="s">
        <v>391</v>
      </c>
      <c r="B335" s="42">
        <v>10</v>
      </c>
      <c r="C335" s="48" t="s">
        <v>549</v>
      </c>
      <c r="D335" s="40" t="s">
        <v>390</v>
      </c>
      <c r="E335" s="42"/>
      <c r="F335" s="41">
        <f t="shared" si="161"/>
        <v>948</v>
      </c>
      <c r="G335" s="41">
        <f t="shared" si="161"/>
        <v>0</v>
      </c>
      <c r="H335" s="41">
        <f t="shared" si="161"/>
        <v>948</v>
      </c>
      <c r="I335" s="41">
        <f t="shared" si="161"/>
        <v>0</v>
      </c>
      <c r="J335" s="41">
        <f t="shared" si="161"/>
        <v>0</v>
      </c>
      <c r="K335" s="41">
        <f t="shared" si="161"/>
        <v>0</v>
      </c>
      <c r="L335" s="41">
        <f t="shared" si="161"/>
        <v>0</v>
      </c>
      <c r="M335" s="41">
        <f t="shared" si="161"/>
        <v>0</v>
      </c>
      <c r="N335" s="41">
        <f t="shared" si="161"/>
        <v>0</v>
      </c>
    </row>
    <row r="336" spans="1:14" ht="126">
      <c r="A336" s="39" t="s">
        <v>312</v>
      </c>
      <c r="B336" s="42" t="s">
        <v>820</v>
      </c>
      <c r="C336" s="48" t="s">
        <v>549</v>
      </c>
      <c r="D336" s="42" t="s">
        <v>764</v>
      </c>
      <c r="E336" s="42">
        <v>600</v>
      </c>
      <c r="F336" s="41">
        <f>SUM(G336:H336)</f>
        <v>948</v>
      </c>
      <c r="G336" s="49"/>
      <c r="H336" s="49">
        <v>948</v>
      </c>
      <c r="I336" s="41">
        <f>SUM(J336:K336)</f>
        <v>0</v>
      </c>
      <c r="J336" s="49"/>
      <c r="K336" s="49"/>
      <c r="L336" s="41">
        <f>SUM(M336:N336)</f>
        <v>0</v>
      </c>
      <c r="M336" s="49"/>
      <c r="N336" s="49"/>
    </row>
    <row r="337" spans="1:14" ht="110.25">
      <c r="A337" s="60" t="s">
        <v>121</v>
      </c>
      <c r="B337" s="42">
        <v>10</v>
      </c>
      <c r="C337" s="48" t="s">
        <v>549</v>
      </c>
      <c r="D337" s="40" t="s">
        <v>181</v>
      </c>
      <c r="E337" s="42"/>
      <c r="F337" s="41">
        <f aca="true" t="shared" si="162" ref="F337:N337">SUM(F338,F341,F344,F347,F350)</f>
        <v>9776.9</v>
      </c>
      <c r="G337" s="41">
        <f t="shared" si="162"/>
        <v>9776.9</v>
      </c>
      <c r="H337" s="41">
        <f t="shared" si="162"/>
        <v>0</v>
      </c>
      <c r="I337" s="41">
        <f t="shared" si="162"/>
        <v>10264.9</v>
      </c>
      <c r="J337" s="41">
        <f t="shared" si="162"/>
        <v>10264.9</v>
      </c>
      <c r="K337" s="41">
        <f t="shared" si="162"/>
        <v>0</v>
      </c>
      <c r="L337" s="41">
        <f t="shared" si="162"/>
        <v>10667.9</v>
      </c>
      <c r="M337" s="41">
        <f t="shared" si="162"/>
        <v>10667.9</v>
      </c>
      <c r="N337" s="41">
        <f t="shared" si="162"/>
        <v>0</v>
      </c>
    </row>
    <row r="338" spans="1:14" ht="47.25">
      <c r="A338" s="60" t="s">
        <v>799</v>
      </c>
      <c r="B338" s="42">
        <v>10</v>
      </c>
      <c r="C338" s="48" t="s">
        <v>549</v>
      </c>
      <c r="D338" s="61" t="s">
        <v>313</v>
      </c>
      <c r="E338" s="42"/>
      <c r="F338" s="41">
        <f aca="true" t="shared" si="163" ref="F338:N338">SUM(F339:F340)</f>
        <v>7442</v>
      </c>
      <c r="G338" s="41">
        <f t="shared" si="163"/>
        <v>7442</v>
      </c>
      <c r="H338" s="41">
        <f t="shared" si="163"/>
        <v>0</v>
      </c>
      <c r="I338" s="41">
        <f t="shared" si="163"/>
        <v>7820</v>
      </c>
      <c r="J338" s="41">
        <f t="shared" si="163"/>
        <v>7820</v>
      </c>
      <c r="K338" s="41">
        <f t="shared" si="163"/>
        <v>0</v>
      </c>
      <c r="L338" s="41">
        <f t="shared" si="163"/>
        <v>8131</v>
      </c>
      <c r="M338" s="41">
        <f t="shared" si="163"/>
        <v>8131</v>
      </c>
      <c r="N338" s="41">
        <f t="shared" si="163"/>
        <v>0</v>
      </c>
    </row>
    <row r="339" spans="1:14" ht="189">
      <c r="A339" s="46" t="s">
        <v>426</v>
      </c>
      <c r="B339" s="42">
        <v>10</v>
      </c>
      <c r="C339" s="48" t="s">
        <v>549</v>
      </c>
      <c r="D339" s="47" t="s">
        <v>767</v>
      </c>
      <c r="E339" s="42" t="s">
        <v>167</v>
      </c>
      <c r="F339" s="41">
        <f>SUM(G339:H339)</f>
        <v>7395</v>
      </c>
      <c r="G339" s="186">
        <v>7395</v>
      </c>
      <c r="H339" s="49"/>
      <c r="I339" s="41">
        <f>SUM(J339:K339)</f>
        <v>7773</v>
      </c>
      <c r="J339" s="186">
        <v>7773</v>
      </c>
      <c r="K339" s="49"/>
      <c r="L339" s="41">
        <f>SUM(M339:N339)</f>
        <v>8084</v>
      </c>
      <c r="M339" s="49">
        <v>8084</v>
      </c>
      <c r="N339" s="49"/>
    </row>
    <row r="340" spans="1:14" ht="94.5">
      <c r="A340" s="39" t="s">
        <v>732</v>
      </c>
      <c r="B340" s="42">
        <v>10</v>
      </c>
      <c r="C340" s="48" t="s">
        <v>549</v>
      </c>
      <c r="D340" s="47" t="s">
        <v>767</v>
      </c>
      <c r="E340" s="42" t="s">
        <v>169</v>
      </c>
      <c r="F340" s="41">
        <f>SUM(G340:H340)</f>
        <v>47</v>
      </c>
      <c r="G340" s="186">
        <v>47</v>
      </c>
      <c r="H340" s="49"/>
      <c r="I340" s="41">
        <f>SUM(J340:K340)</f>
        <v>47</v>
      </c>
      <c r="J340" s="186">
        <v>47</v>
      </c>
      <c r="K340" s="49"/>
      <c r="L340" s="41">
        <f>SUM(M340:N340)</f>
        <v>47</v>
      </c>
      <c r="M340" s="49">
        <v>47</v>
      </c>
      <c r="N340" s="49"/>
    </row>
    <row r="341" spans="1:14" ht="126">
      <c r="A341" s="44" t="s">
        <v>388</v>
      </c>
      <c r="B341" s="42">
        <v>10</v>
      </c>
      <c r="C341" s="48" t="s">
        <v>549</v>
      </c>
      <c r="D341" s="40" t="s">
        <v>182</v>
      </c>
      <c r="E341" s="42"/>
      <c r="F341" s="41">
        <f>SUM(F342,F343)</f>
        <v>414</v>
      </c>
      <c r="G341" s="41">
        <f aca="true" t="shared" si="164" ref="G341:N341">SUM(G342,G343)</f>
        <v>414</v>
      </c>
      <c r="H341" s="41">
        <f t="shared" si="164"/>
        <v>0</v>
      </c>
      <c r="I341" s="41">
        <f t="shared" si="164"/>
        <v>434</v>
      </c>
      <c r="J341" s="41">
        <f t="shared" si="164"/>
        <v>434</v>
      </c>
      <c r="K341" s="41">
        <f t="shared" si="164"/>
        <v>0</v>
      </c>
      <c r="L341" s="41">
        <f t="shared" si="164"/>
        <v>452</v>
      </c>
      <c r="M341" s="41">
        <f t="shared" si="164"/>
        <v>452</v>
      </c>
      <c r="N341" s="41">
        <f t="shared" si="164"/>
        <v>0</v>
      </c>
    </row>
    <row r="342" spans="1:14" ht="236.25">
      <c r="A342" s="46" t="s">
        <v>733</v>
      </c>
      <c r="B342" s="42">
        <v>10</v>
      </c>
      <c r="C342" s="48" t="s">
        <v>549</v>
      </c>
      <c r="D342" s="47" t="s">
        <v>768</v>
      </c>
      <c r="E342" s="42" t="s">
        <v>167</v>
      </c>
      <c r="F342" s="41">
        <f>SUM(G342:H342)</f>
        <v>410</v>
      </c>
      <c r="G342" s="49">
        <v>410</v>
      </c>
      <c r="H342" s="49"/>
      <c r="I342" s="41">
        <f>SUM(J342:K342)</f>
        <v>430</v>
      </c>
      <c r="J342" s="49">
        <v>430</v>
      </c>
      <c r="K342" s="49"/>
      <c r="L342" s="41">
        <f>SUM(M342:N342)</f>
        <v>448</v>
      </c>
      <c r="M342" s="49">
        <v>448</v>
      </c>
      <c r="N342" s="49"/>
    </row>
    <row r="343" spans="1:14" ht="157.5">
      <c r="A343" s="39" t="s">
        <v>653</v>
      </c>
      <c r="B343" s="42">
        <v>10</v>
      </c>
      <c r="C343" s="48" t="s">
        <v>549</v>
      </c>
      <c r="D343" s="47" t="s">
        <v>768</v>
      </c>
      <c r="E343" s="42" t="s">
        <v>169</v>
      </c>
      <c r="F343" s="41">
        <f>SUM(G343:H343)</f>
        <v>4</v>
      </c>
      <c r="G343" s="49">
        <v>4</v>
      </c>
      <c r="H343" s="49"/>
      <c r="I343" s="41">
        <f>SUM(J343:K343)</f>
        <v>4</v>
      </c>
      <c r="J343" s="49">
        <v>4</v>
      </c>
      <c r="K343" s="49"/>
      <c r="L343" s="41">
        <f>SUM(M343:N343)</f>
        <v>4</v>
      </c>
      <c r="M343" s="49">
        <v>4</v>
      </c>
      <c r="N343" s="49"/>
    </row>
    <row r="344" spans="1:14" ht="78.75">
      <c r="A344" s="44" t="s">
        <v>152</v>
      </c>
      <c r="B344" s="42">
        <v>10</v>
      </c>
      <c r="C344" s="48" t="s">
        <v>549</v>
      </c>
      <c r="D344" s="61" t="s">
        <v>654</v>
      </c>
      <c r="E344" s="42"/>
      <c r="F344" s="41">
        <f>SUM(G344:H344)</f>
        <v>587</v>
      </c>
      <c r="G344" s="41">
        <f>SUM(G345:G346)</f>
        <v>587</v>
      </c>
      <c r="H344" s="41">
        <f>SUM(H345:H346)</f>
        <v>0</v>
      </c>
      <c r="I344" s="41">
        <f>SUM(J344:K344)</f>
        <v>614</v>
      </c>
      <c r="J344" s="41">
        <f>SUM(J345:J346)</f>
        <v>614</v>
      </c>
      <c r="K344" s="41">
        <f>SUM(K345:K346)</f>
        <v>0</v>
      </c>
      <c r="L344" s="41">
        <f>SUM(M344:N344)</f>
        <v>636</v>
      </c>
      <c r="M344" s="41">
        <f>SUM(M345:M346)</f>
        <v>636</v>
      </c>
      <c r="N344" s="41">
        <f>SUM(N345:N346)</f>
        <v>0</v>
      </c>
    </row>
    <row r="345" spans="1:14" ht="204.75">
      <c r="A345" s="46" t="s">
        <v>153</v>
      </c>
      <c r="B345" s="42">
        <v>10</v>
      </c>
      <c r="C345" s="48" t="s">
        <v>549</v>
      </c>
      <c r="D345" s="47" t="s">
        <v>769</v>
      </c>
      <c r="E345" s="42" t="s">
        <v>167</v>
      </c>
      <c r="F345" s="41">
        <f>SUM(G345:H345)</f>
        <v>528</v>
      </c>
      <c r="G345" s="49">
        <v>528</v>
      </c>
      <c r="H345" s="49"/>
      <c r="I345" s="41">
        <f>SUM(J345:K345)</f>
        <v>555</v>
      </c>
      <c r="J345" s="49">
        <v>555</v>
      </c>
      <c r="K345" s="49"/>
      <c r="L345" s="41">
        <f>SUM(M345:N345)</f>
        <v>577</v>
      </c>
      <c r="M345" s="49">
        <v>577</v>
      </c>
      <c r="N345" s="49"/>
    </row>
    <row r="346" spans="1:14" ht="110.25">
      <c r="A346" s="39" t="s">
        <v>154</v>
      </c>
      <c r="B346" s="42">
        <v>10</v>
      </c>
      <c r="C346" s="48" t="s">
        <v>549</v>
      </c>
      <c r="D346" s="47" t="s">
        <v>769</v>
      </c>
      <c r="E346" s="42" t="s">
        <v>169</v>
      </c>
      <c r="F346" s="41">
        <f>SUM(G346:H346)</f>
        <v>59</v>
      </c>
      <c r="G346" s="49">
        <v>59</v>
      </c>
      <c r="H346" s="49"/>
      <c r="I346" s="41">
        <f>SUM(J346:K346)</f>
        <v>59</v>
      </c>
      <c r="J346" s="49">
        <v>59</v>
      </c>
      <c r="K346" s="49"/>
      <c r="L346" s="41">
        <f>SUM(M346:N346)</f>
        <v>59</v>
      </c>
      <c r="M346" s="49">
        <v>59</v>
      </c>
      <c r="N346" s="49"/>
    </row>
    <row r="347" spans="1:14" ht="94.5">
      <c r="A347" s="44" t="s">
        <v>30</v>
      </c>
      <c r="B347" s="42">
        <v>10</v>
      </c>
      <c r="C347" s="48" t="s">
        <v>549</v>
      </c>
      <c r="D347" s="61" t="s">
        <v>155</v>
      </c>
      <c r="E347" s="42"/>
      <c r="F347" s="41">
        <f aca="true" t="shared" si="165" ref="F347:N347">SUM(F348:F349)</f>
        <v>1333</v>
      </c>
      <c r="G347" s="41">
        <f t="shared" si="165"/>
        <v>1333</v>
      </c>
      <c r="H347" s="41">
        <f t="shared" si="165"/>
        <v>0</v>
      </c>
      <c r="I347" s="41">
        <f t="shared" si="165"/>
        <v>1396</v>
      </c>
      <c r="J347" s="41">
        <f t="shared" si="165"/>
        <v>1396</v>
      </c>
      <c r="K347" s="41">
        <f t="shared" si="165"/>
        <v>0</v>
      </c>
      <c r="L347" s="41">
        <f t="shared" si="165"/>
        <v>1448</v>
      </c>
      <c r="M347" s="41">
        <f t="shared" si="165"/>
        <v>1448</v>
      </c>
      <c r="N347" s="41">
        <f t="shared" si="165"/>
        <v>0</v>
      </c>
    </row>
    <row r="348" spans="1:14" ht="220.5">
      <c r="A348" s="46" t="s">
        <v>28</v>
      </c>
      <c r="B348" s="42">
        <v>10</v>
      </c>
      <c r="C348" s="48" t="s">
        <v>549</v>
      </c>
      <c r="D348" s="47" t="s">
        <v>770</v>
      </c>
      <c r="E348" s="42" t="s">
        <v>167</v>
      </c>
      <c r="F348" s="41">
        <f>SUM(G348:H348)</f>
        <v>1233</v>
      </c>
      <c r="G348" s="49">
        <v>1233</v>
      </c>
      <c r="H348" s="49"/>
      <c r="I348" s="41">
        <f>SUM(J348:K348)</f>
        <v>1296</v>
      </c>
      <c r="J348" s="49">
        <v>1296</v>
      </c>
      <c r="K348" s="49"/>
      <c r="L348" s="41">
        <f>SUM(M348:N348)</f>
        <v>1348</v>
      </c>
      <c r="M348" s="49">
        <v>1348</v>
      </c>
      <c r="N348" s="49"/>
    </row>
    <row r="349" spans="1:14" ht="126">
      <c r="A349" s="39" t="s">
        <v>29</v>
      </c>
      <c r="B349" s="42">
        <v>10</v>
      </c>
      <c r="C349" s="48" t="s">
        <v>549</v>
      </c>
      <c r="D349" s="47" t="s">
        <v>770</v>
      </c>
      <c r="E349" s="42" t="s">
        <v>169</v>
      </c>
      <c r="F349" s="41">
        <f>SUM(G349:H349)</f>
        <v>100</v>
      </c>
      <c r="G349" s="49">
        <v>100</v>
      </c>
      <c r="H349" s="49"/>
      <c r="I349" s="41">
        <f>SUM(J349:K349)</f>
        <v>100</v>
      </c>
      <c r="J349" s="49">
        <v>100</v>
      </c>
      <c r="K349" s="49"/>
      <c r="L349" s="41">
        <f>SUM(M349:N349)</f>
        <v>100</v>
      </c>
      <c r="M349" s="49">
        <v>100</v>
      </c>
      <c r="N349" s="49"/>
    </row>
    <row r="350" spans="1:14" ht="63">
      <c r="A350" s="44" t="s">
        <v>32</v>
      </c>
      <c r="B350" s="42">
        <v>10</v>
      </c>
      <c r="C350" s="48" t="s">
        <v>549</v>
      </c>
      <c r="D350" s="61" t="s">
        <v>31</v>
      </c>
      <c r="E350" s="42"/>
      <c r="F350" s="41">
        <f aca="true" t="shared" si="166" ref="F350:N350">F351</f>
        <v>0.9</v>
      </c>
      <c r="G350" s="41">
        <f t="shared" si="166"/>
        <v>0.9</v>
      </c>
      <c r="H350" s="41">
        <f t="shared" si="166"/>
        <v>0</v>
      </c>
      <c r="I350" s="41">
        <f t="shared" si="166"/>
        <v>0.9</v>
      </c>
      <c r="J350" s="41">
        <f t="shared" si="166"/>
        <v>0.9</v>
      </c>
      <c r="K350" s="41">
        <f t="shared" si="166"/>
        <v>0</v>
      </c>
      <c r="L350" s="41">
        <f t="shared" si="166"/>
        <v>0.9</v>
      </c>
      <c r="M350" s="41">
        <f t="shared" si="166"/>
        <v>0.9</v>
      </c>
      <c r="N350" s="41">
        <f t="shared" si="166"/>
        <v>0</v>
      </c>
    </row>
    <row r="351" spans="1:14" ht="94.5">
      <c r="A351" s="39" t="s">
        <v>309</v>
      </c>
      <c r="B351" s="42">
        <v>10</v>
      </c>
      <c r="C351" s="48" t="s">
        <v>549</v>
      </c>
      <c r="D351" s="47" t="s">
        <v>771</v>
      </c>
      <c r="E351" s="42" t="s">
        <v>169</v>
      </c>
      <c r="F351" s="41">
        <f>SUM(G351:H351)</f>
        <v>0.9</v>
      </c>
      <c r="G351" s="49">
        <v>0.9</v>
      </c>
      <c r="H351" s="49"/>
      <c r="I351" s="41">
        <f>SUM(J351:K351)</f>
        <v>0.9</v>
      </c>
      <c r="J351" s="49">
        <v>0.9</v>
      </c>
      <c r="K351" s="49"/>
      <c r="L351" s="41">
        <f>SUM(M351:N351)</f>
        <v>0.9</v>
      </c>
      <c r="M351" s="49">
        <v>0.9</v>
      </c>
      <c r="N351" s="49"/>
    </row>
    <row r="352" spans="1:14" ht="126">
      <c r="A352" s="60" t="s">
        <v>66</v>
      </c>
      <c r="B352" s="42" t="s">
        <v>820</v>
      </c>
      <c r="C352" s="42" t="s">
        <v>549</v>
      </c>
      <c r="D352" s="61" t="s">
        <v>392</v>
      </c>
      <c r="E352" s="57"/>
      <c r="F352" s="41">
        <f>F353</f>
        <v>528</v>
      </c>
      <c r="G352" s="41">
        <f aca="true" t="shared" si="167" ref="G352:N354">G353</f>
        <v>528</v>
      </c>
      <c r="H352" s="41">
        <f t="shared" si="167"/>
        <v>0</v>
      </c>
      <c r="I352" s="41">
        <f>I353</f>
        <v>555</v>
      </c>
      <c r="J352" s="41">
        <f t="shared" si="167"/>
        <v>555</v>
      </c>
      <c r="K352" s="41">
        <f t="shared" si="167"/>
        <v>0</v>
      </c>
      <c r="L352" s="41">
        <f>L353</f>
        <v>578</v>
      </c>
      <c r="M352" s="41">
        <f t="shared" si="167"/>
        <v>578</v>
      </c>
      <c r="N352" s="41">
        <f t="shared" si="167"/>
        <v>0</v>
      </c>
    </row>
    <row r="353" spans="1:14" ht="157.5">
      <c r="A353" s="60" t="s">
        <v>67</v>
      </c>
      <c r="B353" s="42" t="s">
        <v>820</v>
      </c>
      <c r="C353" s="42" t="s">
        <v>549</v>
      </c>
      <c r="D353" s="61" t="s">
        <v>11</v>
      </c>
      <c r="E353" s="57"/>
      <c r="F353" s="41">
        <f>F354</f>
        <v>528</v>
      </c>
      <c r="G353" s="41">
        <f t="shared" si="167"/>
        <v>528</v>
      </c>
      <c r="H353" s="41">
        <f t="shared" si="167"/>
        <v>0</v>
      </c>
      <c r="I353" s="41">
        <f>I354</f>
        <v>555</v>
      </c>
      <c r="J353" s="41">
        <f t="shared" si="167"/>
        <v>555</v>
      </c>
      <c r="K353" s="41">
        <f t="shared" si="167"/>
        <v>0</v>
      </c>
      <c r="L353" s="41">
        <f>L354</f>
        <v>578</v>
      </c>
      <c r="M353" s="41">
        <f t="shared" si="167"/>
        <v>578</v>
      </c>
      <c r="N353" s="41">
        <f t="shared" si="167"/>
        <v>0</v>
      </c>
    </row>
    <row r="354" spans="1:14" ht="47.25">
      <c r="A354" s="60" t="s">
        <v>80</v>
      </c>
      <c r="B354" s="42" t="s">
        <v>820</v>
      </c>
      <c r="C354" s="42" t="s">
        <v>549</v>
      </c>
      <c r="D354" s="61" t="s">
        <v>12</v>
      </c>
      <c r="E354" s="57"/>
      <c r="F354" s="41">
        <f>F355</f>
        <v>528</v>
      </c>
      <c r="G354" s="41">
        <f t="shared" si="167"/>
        <v>528</v>
      </c>
      <c r="H354" s="41">
        <f t="shared" si="167"/>
        <v>0</v>
      </c>
      <c r="I354" s="41">
        <f>I355</f>
        <v>555</v>
      </c>
      <c r="J354" s="41">
        <f t="shared" si="167"/>
        <v>555</v>
      </c>
      <c r="K354" s="41">
        <f t="shared" si="167"/>
        <v>0</v>
      </c>
      <c r="L354" s="41">
        <f>L355</f>
        <v>578</v>
      </c>
      <c r="M354" s="41">
        <f t="shared" si="167"/>
        <v>578</v>
      </c>
      <c r="N354" s="41">
        <f t="shared" si="167"/>
        <v>0</v>
      </c>
    </row>
    <row r="355" spans="1:14" ht="173.25">
      <c r="A355" s="44" t="s">
        <v>81</v>
      </c>
      <c r="B355" s="42" t="s">
        <v>820</v>
      </c>
      <c r="C355" s="42" t="s">
        <v>549</v>
      </c>
      <c r="D355" s="47" t="s">
        <v>633</v>
      </c>
      <c r="E355" s="42" t="s">
        <v>167</v>
      </c>
      <c r="F355" s="41">
        <f>SUM(G355:H355)</f>
        <v>528</v>
      </c>
      <c r="G355" s="41">
        <v>528</v>
      </c>
      <c r="H355" s="41">
        <v>0</v>
      </c>
      <c r="I355" s="41">
        <f>SUM(J355:K355)</f>
        <v>555</v>
      </c>
      <c r="J355" s="41">
        <v>555</v>
      </c>
      <c r="K355" s="41">
        <v>0</v>
      </c>
      <c r="L355" s="41">
        <f>SUM(M355:N355)</f>
        <v>578</v>
      </c>
      <c r="M355" s="41">
        <v>578</v>
      </c>
      <c r="N355" s="41">
        <v>0</v>
      </c>
    </row>
    <row r="356" spans="1:14" ht="15.75" customHeight="1">
      <c r="A356" s="197" t="s">
        <v>821</v>
      </c>
      <c r="B356" s="57">
        <v>11</v>
      </c>
      <c r="C356" s="42"/>
      <c r="D356" s="42"/>
      <c r="E356" s="42"/>
      <c r="F356" s="58">
        <f>SUM(F357)</f>
        <v>45537.4</v>
      </c>
      <c r="G356" s="58">
        <f aca="true" t="shared" si="168" ref="G356:N356">SUM(G357)</f>
        <v>0</v>
      </c>
      <c r="H356" s="58">
        <f t="shared" si="168"/>
        <v>45537.4</v>
      </c>
      <c r="I356" s="58">
        <f t="shared" si="168"/>
        <v>43188.2</v>
      </c>
      <c r="J356" s="58">
        <f t="shared" si="168"/>
        <v>0</v>
      </c>
      <c r="K356" s="58">
        <f t="shared" si="168"/>
        <v>43188.2</v>
      </c>
      <c r="L356" s="58">
        <f t="shared" si="168"/>
        <v>44567.8</v>
      </c>
      <c r="M356" s="58">
        <f t="shared" si="168"/>
        <v>0</v>
      </c>
      <c r="N356" s="58">
        <f t="shared" si="168"/>
        <v>44567.8</v>
      </c>
    </row>
    <row r="357" spans="1:14" ht="15.75" customHeight="1">
      <c r="A357" s="197" t="s">
        <v>822</v>
      </c>
      <c r="B357" s="57">
        <v>11</v>
      </c>
      <c r="C357" s="83" t="s">
        <v>192</v>
      </c>
      <c r="D357" s="42"/>
      <c r="E357" s="42"/>
      <c r="F357" s="58">
        <f>SUM(F358,)</f>
        <v>45537.4</v>
      </c>
      <c r="G357" s="58">
        <f aca="true" t="shared" si="169" ref="G357:N357">SUM(G358,)</f>
        <v>0</v>
      </c>
      <c r="H357" s="58">
        <f t="shared" si="169"/>
        <v>45537.4</v>
      </c>
      <c r="I357" s="58">
        <f t="shared" si="169"/>
        <v>43188.2</v>
      </c>
      <c r="J357" s="58">
        <f t="shared" si="169"/>
        <v>0</v>
      </c>
      <c r="K357" s="58">
        <f t="shared" si="169"/>
        <v>43188.2</v>
      </c>
      <c r="L357" s="58">
        <f t="shared" si="169"/>
        <v>44567.8</v>
      </c>
      <c r="M357" s="58">
        <f t="shared" si="169"/>
        <v>0</v>
      </c>
      <c r="N357" s="58">
        <f t="shared" si="169"/>
        <v>44567.8</v>
      </c>
    </row>
    <row r="358" spans="1:14" ht="94.5">
      <c r="A358" s="60" t="s">
        <v>111</v>
      </c>
      <c r="B358" s="42" t="s">
        <v>823</v>
      </c>
      <c r="C358" s="48" t="s">
        <v>192</v>
      </c>
      <c r="D358" s="40" t="s">
        <v>832</v>
      </c>
      <c r="E358" s="42"/>
      <c r="F358" s="41">
        <f>F359</f>
        <v>45537.4</v>
      </c>
      <c r="G358" s="41">
        <f aca="true" t="shared" si="170" ref="G358:N358">G359</f>
        <v>0</v>
      </c>
      <c r="H358" s="41">
        <f t="shared" si="170"/>
        <v>45537.4</v>
      </c>
      <c r="I358" s="41">
        <f>I359</f>
        <v>43188.2</v>
      </c>
      <c r="J358" s="41">
        <f t="shared" si="170"/>
        <v>0</v>
      </c>
      <c r="K358" s="41">
        <f t="shared" si="170"/>
        <v>43188.2</v>
      </c>
      <c r="L358" s="41">
        <f>L359</f>
        <v>44567.8</v>
      </c>
      <c r="M358" s="41">
        <f t="shared" si="170"/>
        <v>0</v>
      </c>
      <c r="N358" s="41">
        <f t="shared" si="170"/>
        <v>44567.8</v>
      </c>
    </row>
    <row r="359" spans="1:14" ht="141.75">
      <c r="A359" s="60" t="s">
        <v>850</v>
      </c>
      <c r="B359" s="42" t="s">
        <v>823</v>
      </c>
      <c r="C359" s="48" t="s">
        <v>192</v>
      </c>
      <c r="D359" s="40" t="s">
        <v>834</v>
      </c>
      <c r="E359" s="42"/>
      <c r="F359" s="41">
        <f>SUM(F360,)</f>
        <v>45537.4</v>
      </c>
      <c r="G359" s="41">
        <f aca="true" t="shared" si="171" ref="G359:N359">SUM(G360,)</f>
        <v>0</v>
      </c>
      <c r="H359" s="41">
        <f t="shared" si="171"/>
        <v>45537.4</v>
      </c>
      <c r="I359" s="41">
        <f t="shared" si="171"/>
        <v>43188.2</v>
      </c>
      <c r="J359" s="41">
        <f t="shared" si="171"/>
        <v>0</v>
      </c>
      <c r="K359" s="41">
        <f t="shared" si="171"/>
        <v>43188.2</v>
      </c>
      <c r="L359" s="41">
        <f t="shared" si="171"/>
        <v>44567.8</v>
      </c>
      <c r="M359" s="41">
        <f t="shared" si="171"/>
        <v>0</v>
      </c>
      <c r="N359" s="41">
        <f t="shared" si="171"/>
        <v>44567.8</v>
      </c>
    </row>
    <row r="360" spans="1:14" ht="94.5">
      <c r="A360" s="60" t="s">
        <v>403</v>
      </c>
      <c r="B360" s="42" t="s">
        <v>823</v>
      </c>
      <c r="C360" s="48" t="s">
        <v>192</v>
      </c>
      <c r="D360" s="40" t="s">
        <v>833</v>
      </c>
      <c r="E360" s="42"/>
      <c r="F360" s="41">
        <f aca="true" t="shared" si="172" ref="F360:N360">SUM(F361:F361)</f>
        <v>45537.4</v>
      </c>
      <c r="G360" s="41">
        <f t="shared" si="172"/>
        <v>0</v>
      </c>
      <c r="H360" s="41">
        <f t="shared" si="172"/>
        <v>45537.4</v>
      </c>
      <c r="I360" s="41">
        <f t="shared" si="172"/>
        <v>43188.2</v>
      </c>
      <c r="J360" s="41">
        <f t="shared" si="172"/>
        <v>0</v>
      </c>
      <c r="K360" s="41">
        <f t="shared" si="172"/>
        <v>43188.2</v>
      </c>
      <c r="L360" s="41">
        <f t="shared" si="172"/>
        <v>44567.8</v>
      </c>
      <c r="M360" s="41">
        <f t="shared" si="172"/>
        <v>0</v>
      </c>
      <c r="N360" s="41">
        <f t="shared" si="172"/>
        <v>44567.8</v>
      </c>
    </row>
    <row r="361" spans="1:14" ht="157.5">
      <c r="A361" s="44" t="s">
        <v>414</v>
      </c>
      <c r="B361" s="42" t="s">
        <v>823</v>
      </c>
      <c r="C361" s="48" t="s">
        <v>192</v>
      </c>
      <c r="D361" s="42" t="s">
        <v>637</v>
      </c>
      <c r="E361" s="42" t="s">
        <v>815</v>
      </c>
      <c r="F361" s="41">
        <f>SUM(G361:H361)</f>
        <v>45537.4</v>
      </c>
      <c r="G361" s="41">
        <v>0</v>
      </c>
      <c r="H361" s="41">
        <v>45537.4</v>
      </c>
      <c r="I361" s="41">
        <f>SUM(J361:K361)</f>
        <v>43188.2</v>
      </c>
      <c r="J361" s="41">
        <v>0</v>
      </c>
      <c r="K361" s="41">
        <v>43188.2</v>
      </c>
      <c r="L361" s="41">
        <f>SUM(M361:N361)</f>
        <v>44567.8</v>
      </c>
      <c r="M361" s="41">
        <v>0</v>
      </c>
      <c r="N361" s="41">
        <v>44567.8</v>
      </c>
    </row>
    <row r="362" spans="1:14" ht="27.75" customHeight="1">
      <c r="A362" s="98" t="s">
        <v>829</v>
      </c>
      <c r="B362" s="72" t="s">
        <v>838</v>
      </c>
      <c r="C362" s="72"/>
      <c r="D362" s="72"/>
      <c r="E362" s="72"/>
      <c r="F362" s="73">
        <f>F363</f>
        <v>494</v>
      </c>
      <c r="G362" s="73">
        <f aca="true" t="shared" si="173" ref="G362:N365">G363</f>
        <v>0</v>
      </c>
      <c r="H362" s="73">
        <f t="shared" si="173"/>
        <v>494</v>
      </c>
      <c r="I362" s="73">
        <f>I363</f>
        <v>0</v>
      </c>
      <c r="J362" s="73">
        <f t="shared" si="173"/>
        <v>0</v>
      </c>
      <c r="K362" s="73">
        <f t="shared" si="173"/>
        <v>0</v>
      </c>
      <c r="L362" s="73">
        <f>L363</f>
        <v>0</v>
      </c>
      <c r="M362" s="73">
        <f t="shared" si="173"/>
        <v>0</v>
      </c>
      <c r="N362" s="73">
        <f t="shared" si="173"/>
        <v>0</v>
      </c>
    </row>
    <row r="363" spans="1:14" ht="30" customHeight="1">
      <c r="A363" s="98" t="s">
        <v>94</v>
      </c>
      <c r="B363" s="72" t="s">
        <v>838</v>
      </c>
      <c r="C363" s="118" t="s">
        <v>199</v>
      </c>
      <c r="D363" s="72"/>
      <c r="E363" s="72"/>
      <c r="F363" s="73">
        <f>F364</f>
        <v>494</v>
      </c>
      <c r="G363" s="73">
        <f t="shared" si="173"/>
        <v>0</v>
      </c>
      <c r="H363" s="73">
        <f t="shared" si="173"/>
        <v>494</v>
      </c>
      <c r="I363" s="73">
        <f>I364</f>
        <v>0</v>
      </c>
      <c r="J363" s="73">
        <f t="shared" si="173"/>
        <v>0</v>
      </c>
      <c r="K363" s="73">
        <f t="shared" si="173"/>
        <v>0</v>
      </c>
      <c r="L363" s="73">
        <f>L364</f>
        <v>0</v>
      </c>
      <c r="M363" s="73">
        <f t="shared" si="173"/>
        <v>0</v>
      </c>
      <c r="N363" s="73">
        <f t="shared" si="173"/>
        <v>0</v>
      </c>
    </row>
    <row r="364" spans="1:14" ht="47.25">
      <c r="A364" s="93" t="s">
        <v>372</v>
      </c>
      <c r="B364" s="97" t="s">
        <v>838</v>
      </c>
      <c r="C364" s="119" t="s">
        <v>199</v>
      </c>
      <c r="D364" s="40" t="s">
        <v>38</v>
      </c>
      <c r="E364" s="97"/>
      <c r="F364" s="74">
        <f>F365</f>
        <v>494</v>
      </c>
      <c r="G364" s="74">
        <f t="shared" si="173"/>
        <v>0</v>
      </c>
      <c r="H364" s="74">
        <f t="shared" si="173"/>
        <v>494</v>
      </c>
      <c r="I364" s="74">
        <f>I365</f>
        <v>0</v>
      </c>
      <c r="J364" s="74">
        <f t="shared" si="173"/>
        <v>0</v>
      </c>
      <c r="K364" s="74">
        <f t="shared" si="173"/>
        <v>0</v>
      </c>
      <c r="L364" s="74">
        <f>L365</f>
        <v>0</v>
      </c>
      <c r="M364" s="74">
        <f t="shared" si="173"/>
        <v>0</v>
      </c>
      <c r="N364" s="74">
        <f t="shared" si="173"/>
        <v>0</v>
      </c>
    </row>
    <row r="365" spans="1:14" ht="31.5">
      <c r="A365" s="93" t="s">
        <v>40</v>
      </c>
      <c r="B365" s="97" t="s">
        <v>838</v>
      </c>
      <c r="C365" s="119" t="s">
        <v>199</v>
      </c>
      <c r="D365" s="40" t="s">
        <v>39</v>
      </c>
      <c r="E365" s="97"/>
      <c r="F365" s="74">
        <f>F366</f>
        <v>494</v>
      </c>
      <c r="G365" s="74">
        <f t="shared" si="173"/>
        <v>0</v>
      </c>
      <c r="H365" s="74">
        <f t="shared" si="173"/>
        <v>494</v>
      </c>
      <c r="I365" s="74">
        <f>I366</f>
        <v>0</v>
      </c>
      <c r="J365" s="74">
        <f t="shared" si="173"/>
        <v>0</v>
      </c>
      <c r="K365" s="74">
        <f t="shared" si="173"/>
        <v>0</v>
      </c>
      <c r="L365" s="74">
        <f>L366</f>
        <v>0</v>
      </c>
      <c r="M365" s="74">
        <f t="shared" si="173"/>
        <v>0</v>
      </c>
      <c r="N365" s="74">
        <f t="shared" si="173"/>
        <v>0</v>
      </c>
    </row>
    <row r="366" spans="1:14" ht="78.75">
      <c r="A366" s="95" t="s">
        <v>352</v>
      </c>
      <c r="B366" s="97" t="s">
        <v>838</v>
      </c>
      <c r="C366" s="119" t="s">
        <v>199</v>
      </c>
      <c r="D366" s="96" t="s">
        <v>827</v>
      </c>
      <c r="E366" s="97" t="s">
        <v>828</v>
      </c>
      <c r="F366" s="74">
        <f>SUM(G366:H366)</f>
        <v>494</v>
      </c>
      <c r="G366" s="65"/>
      <c r="H366" s="49">
        <v>494</v>
      </c>
      <c r="I366" s="74">
        <f>SUM(J366:K366)</f>
        <v>0</v>
      </c>
      <c r="J366" s="65"/>
      <c r="K366" s="49"/>
      <c r="L366" s="74">
        <f>SUM(M366:N366)</f>
        <v>0</v>
      </c>
      <c r="M366" s="65"/>
      <c r="N366" s="49"/>
    </row>
    <row r="367" spans="1:14" ht="78" customHeight="1">
      <c r="A367" s="197" t="s">
        <v>173</v>
      </c>
      <c r="B367" s="57">
        <v>14</v>
      </c>
      <c r="C367" s="42"/>
      <c r="D367" s="42"/>
      <c r="E367" s="42"/>
      <c r="F367" s="58">
        <f>SUM(F368,)</f>
        <v>32944</v>
      </c>
      <c r="G367" s="58">
        <f aca="true" t="shared" si="174" ref="G367:N367">SUM(G368,)</f>
        <v>17286</v>
      </c>
      <c r="H367" s="58">
        <f t="shared" si="174"/>
        <v>15658</v>
      </c>
      <c r="I367" s="58">
        <f t="shared" si="174"/>
        <v>21791</v>
      </c>
      <c r="J367" s="58">
        <f t="shared" si="174"/>
        <v>17286</v>
      </c>
      <c r="K367" s="58">
        <f t="shared" si="174"/>
        <v>4505</v>
      </c>
      <c r="L367" s="58">
        <f t="shared" si="174"/>
        <v>21791</v>
      </c>
      <c r="M367" s="58">
        <f t="shared" si="174"/>
        <v>17286</v>
      </c>
      <c r="N367" s="58">
        <f t="shared" si="174"/>
        <v>4505</v>
      </c>
    </row>
    <row r="368" spans="1:14" ht="78.75" customHeight="1">
      <c r="A368" s="197" t="s">
        <v>599</v>
      </c>
      <c r="B368" s="57">
        <v>14</v>
      </c>
      <c r="C368" s="83" t="s">
        <v>192</v>
      </c>
      <c r="D368" s="42"/>
      <c r="E368" s="42"/>
      <c r="F368" s="58">
        <f aca="true" t="shared" si="175" ref="F368:N368">SUM(F371,F372)</f>
        <v>32944</v>
      </c>
      <c r="G368" s="58">
        <f t="shared" si="175"/>
        <v>17286</v>
      </c>
      <c r="H368" s="58">
        <f t="shared" si="175"/>
        <v>15658</v>
      </c>
      <c r="I368" s="58">
        <f t="shared" si="175"/>
        <v>21791</v>
      </c>
      <c r="J368" s="58">
        <f t="shared" si="175"/>
        <v>17286</v>
      </c>
      <c r="K368" s="58">
        <f t="shared" si="175"/>
        <v>4505</v>
      </c>
      <c r="L368" s="58">
        <f t="shared" si="175"/>
        <v>21791</v>
      </c>
      <c r="M368" s="58">
        <f t="shared" si="175"/>
        <v>17286</v>
      </c>
      <c r="N368" s="58">
        <f t="shared" si="175"/>
        <v>4505</v>
      </c>
    </row>
    <row r="369" spans="1:14" ht="47.25">
      <c r="A369" s="93" t="s">
        <v>372</v>
      </c>
      <c r="B369" s="42">
        <v>14</v>
      </c>
      <c r="C369" s="48" t="s">
        <v>192</v>
      </c>
      <c r="D369" s="61" t="s">
        <v>38</v>
      </c>
      <c r="E369" s="42"/>
      <c r="F369" s="41">
        <f aca="true" t="shared" si="176" ref="F369:N369">F370</f>
        <v>32944</v>
      </c>
      <c r="G369" s="41">
        <f t="shared" si="176"/>
        <v>17286</v>
      </c>
      <c r="H369" s="41">
        <f t="shared" si="176"/>
        <v>15658</v>
      </c>
      <c r="I369" s="41">
        <f t="shared" si="176"/>
        <v>21791</v>
      </c>
      <c r="J369" s="41">
        <f t="shared" si="176"/>
        <v>17286</v>
      </c>
      <c r="K369" s="41">
        <f t="shared" si="176"/>
        <v>4505</v>
      </c>
      <c r="L369" s="41">
        <f t="shared" si="176"/>
        <v>21791</v>
      </c>
      <c r="M369" s="41">
        <f t="shared" si="176"/>
        <v>17286</v>
      </c>
      <c r="N369" s="41">
        <f t="shared" si="176"/>
        <v>4505</v>
      </c>
    </row>
    <row r="370" spans="1:14" ht="31.5">
      <c r="A370" s="93" t="s">
        <v>40</v>
      </c>
      <c r="B370" s="42">
        <v>14</v>
      </c>
      <c r="C370" s="48" t="s">
        <v>192</v>
      </c>
      <c r="D370" s="61" t="s">
        <v>39</v>
      </c>
      <c r="E370" s="42"/>
      <c r="F370" s="41">
        <f aca="true" t="shared" si="177" ref="F370:N370">SUM(F371:F372)</f>
        <v>32944</v>
      </c>
      <c r="G370" s="41">
        <f t="shared" si="177"/>
        <v>17286</v>
      </c>
      <c r="H370" s="41">
        <f t="shared" si="177"/>
        <v>15658</v>
      </c>
      <c r="I370" s="41">
        <f t="shared" si="177"/>
        <v>21791</v>
      </c>
      <c r="J370" s="41">
        <f t="shared" si="177"/>
        <v>17286</v>
      </c>
      <c r="K370" s="41">
        <f t="shared" si="177"/>
        <v>4505</v>
      </c>
      <c r="L370" s="41">
        <f t="shared" si="177"/>
        <v>21791</v>
      </c>
      <c r="M370" s="41">
        <f t="shared" si="177"/>
        <v>17286</v>
      </c>
      <c r="N370" s="41">
        <f t="shared" si="177"/>
        <v>4505</v>
      </c>
    </row>
    <row r="371" spans="1:14" ht="110.25" customHeight="1">
      <c r="A371" s="44" t="s">
        <v>123</v>
      </c>
      <c r="B371" s="42">
        <v>14</v>
      </c>
      <c r="C371" s="48" t="s">
        <v>192</v>
      </c>
      <c r="D371" s="47" t="s">
        <v>36</v>
      </c>
      <c r="E371" s="42" t="s">
        <v>836</v>
      </c>
      <c r="F371" s="41">
        <f>SUM(G371:H371)</f>
        <v>17286</v>
      </c>
      <c r="G371" s="41">
        <v>17286</v>
      </c>
      <c r="H371" s="41"/>
      <c r="I371" s="41">
        <f>SUM(J371:K371)</f>
        <v>17286</v>
      </c>
      <c r="J371" s="41">
        <v>17286</v>
      </c>
      <c r="K371" s="41">
        <v>0</v>
      </c>
      <c r="L371" s="41">
        <f>SUM(M371:N371)</f>
        <v>17286</v>
      </c>
      <c r="M371" s="41">
        <v>17286</v>
      </c>
      <c r="N371" s="41">
        <v>0</v>
      </c>
    </row>
    <row r="372" spans="1:14" ht="63">
      <c r="A372" s="60" t="s">
        <v>5</v>
      </c>
      <c r="B372" s="42" t="s">
        <v>601</v>
      </c>
      <c r="C372" s="48" t="s">
        <v>192</v>
      </c>
      <c r="D372" s="47" t="s">
        <v>37</v>
      </c>
      <c r="E372" s="42" t="s">
        <v>836</v>
      </c>
      <c r="F372" s="41">
        <f>SUM(G372:H372)</f>
        <v>15658</v>
      </c>
      <c r="G372" s="41"/>
      <c r="H372" s="41">
        <v>15658</v>
      </c>
      <c r="I372" s="41">
        <f>SUM(J372:K372)</f>
        <v>4505</v>
      </c>
      <c r="J372" s="41"/>
      <c r="K372" s="41">
        <v>4505</v>
      </c>
      <c r="L372" s="41">
        <f>SUM(M372:N372)</f>
        <v>4505</v>
      </c>
      <c r="M372" s="41"/>
      <c r="N372" s="41">
        <v>4505</v>
      </c>
    </row>
    <row r="373" spans="1:14" ht="30.75" customHeight="1">
      <c r="A373" s="98" t="s">
        <v>649</v>
      </c>
      <c r="B373" s="72"/>
      <c r="C373" s="72"/>
      <c r="D373" s="72"/>
      <c r="E373" s="72"/>
      <c r="F373" s="73">
        <f aca="true" t="shared" si="178" ref="F373:N373">SUM(F10,F58,F76,F114,F139,F146,F195,F227,F356,F362,F367)</f>
        <v>1222237.7999999998</v>
      </c>
      <c r="G373" s="73">
        <f t="shared" si="178"/>
        <v>665647.7000000001</v>
      </c>
      <c r="H373" s="73">
        <f t="shared" si="178"/>
        <v>556590.1</v>
      </c>
      <c r="I373" s="73">
        <f t="shared" si="178"/>
        <v>1014452.3999999999</v>
      </c>
      <c r="J373" s="73">
        <f t="shared" si="178"/>
        <v>534265.7999999999</v>
      </c>
      <c r="K373" s="73">
        <f t="shared" si="178"/>
        <v>480186.6000000001</v>
      </c>
      <c r="L373" s="73">
        <f t="shared" si="178"/>
        <v>1016060.9000000001</v>
      </c>
      <c r="M373" s="73" t="e">
        <f t="shared" si="178"/>
        <v>#REF!</v>
      </c>
      <c r="N373" s="73" t="e">
        <f t="shared" si="178"/>
        <v>#REF!</v>
      </c>
    </row>
    <row r="374" spans="1:14" ht="15.75">
      <c r="A374" s="120"/>
      <c r="B374" s="121"/>
      <c r="C374" s="121"/>
      <c r="D374" s="121"/>
      <c r="E374" s="121"/>
      <c r="F374" s="122"/>
      <c r="G374" s="122"/>
      <c r="H374" s="122"/>
      <c r="I374" s="122"/>
      <c r="J374" s="122"/>
      <c r="K374" s="122"/>
      <c r="L374" s="122"/>
      <c r="M374" s="122"/>
      <c r="N374" s="122"/>
    </row>
    <row r="377" spans="7:8" ht="15.75">
      <c r="G377" s="102">
        <v>665647.7</v>
      </c>
      <c r="H377" s="102">
        <v>556590.1</v>
      </c>
    </row>
    <row r="379" spans="7:8" ht="15.75">
      <c r="G379" s="101">
        <f>G377-G373</f>
        <v>0</v>
      </c>
      <c r="H379" s="101">
        <f>H377-H373</f>
        <v>0</v>
      </c>
    </row>
    <row r="381" spans="10:14" ht="15.75">
      <c r="J381" s="101"/>
      <c r="K381" s="101"/>
      <c r="M381" s="101"/>
      <c r="N381" s="101"/>
    </row>
  </sheetData>
  <sheetProtection/>
  <mergeCells count="19">
    <mergeCell ref="M8:M9"/>
    <mergeCell ref="D8:D9"/>
    <mergeCell ref="N8:N9"/>
    <mergeCell ref="I8:I9"/>
    <mergeCell ref="J8:J9"/>
    <mergeCell ref="K8:K9"/>
    <mergeCell ref="L8:L9"/>
    <mergeCell ref="E8:E9"/>
    <mergeCell ref="F8:F9"/>
    <mergeCell ref="A6:L6"/>
    <mergeCell ref="G8:G9"/>
    <mergeCell ref="H8:H9"/>
    <mergeCell ref="A8:A9"/>
    <mergeCell ref="B8:B9"/>
    <mergeCell ref="C8:C9"/>
    <mergeCell ref="A4:L4"/>
    <mergeCell ref="A1:L1"/>
    <mergeCell ref="A2:L2"/>
    <mergeCell ref="A3:L3"/>
  </mergeCells>
  <printOptions/>
  <pageMargins left="0.5905511811023623" right="0" top="0.3937007874015748" bottom="0.1968503937007874" header="0" footer="0"/>
  <pageSetup firstPageNumber="82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7"/>
  <sheetViews>
    <sheetView zoomScale="80" zoomScaleNormal="80" workbookViewId="0" topLeftCell="A270">
      <selection activeCell="C11" sqref="C11"/>
    </sheetView>
  </sheetViews>
  <sheetFormatPr defaultColWidth="9.00390625" defaultRowHeight="12.75"/>
  <cols>
    <col min="1" max="1" width="34.375" style="99" customWidth="1"/>
    <col min="2" max="2" width="14.75390625" style="100" customWidth="1"/>
    <col min="3" max="3" width="5.625" style="100" customWidth="1"/>
    <col min="4" max="4" width="4.75390625" style="100" customWidth="1"/>
    <col min="5" max="5" width="5.00390625" style="100" customWidth="1"/>
    <col min="6" max="6" width="13.00390625" style="101" customWidth="1"/>
    <col min="7" max="7" width="11.25390625" style="102" hidden="1" customWidth="1"/>
    <col min="8" max="8" width="11.375" style="102" hidden="1" customWidth="1"/>
    <col min="9" max="9" width="12.75390625" style="101" customWidth="1"/>
    <col min="10" max="10" width="12.75390625" style="102" hidden="1" customWidth="1"/>
    <col min="11" max="11" width="10.75390625" style="102" hidden="1" customWidth="1"/>
    <col min="12" max="12" width="12.75390625" style="101" customWidth="1"/>
    <col min="13" max="13" width="14.625" style="102" hidden="1" customWidth="1"/>
    <col min="14" max="14" width="13.625" style="102" hidden="1" customWidth="1"/>
    <col min="15" max="16384" width="9.125" style="51" customWidth="1"/>
  </cols>
  <sheetData>
    <row r="1" spans="1:14" s="28" customFormat="1" ht="18.75">
      <c r="A1" s="211" t="s">
        <v>150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7"/>
      <c r="N1" s="27"/>
    </row>
    <row r="2" spans="1:14" s="28" customFormat="1" ht="18.75">
      <c r="A2" s="211" t="s">
        <v>724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7"/>
      <c r="N2" s="27"/>
    </row>
    <row r="3" spans="1:14" s="28" customFormat="1" ht="18.75">
      <c r="A3" s="211" t="s">
        <v>640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7"/>
      <c r="N3" s="27"/>
    </row>
    <row r="4" spans="1:14" s="28" customFormat="1" ht="18.75">
      <c r="A4" s="211" t="s">
        <v>295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188"/>
      <c r="N4" s="27"/>
    </row>
    <row r="5" spans="1:14" s="28" customFormat="1" ht="18.75">
      <c r="A5" s="29"/>
      <c r="B5" s="30"/>
      <c r="C5" s="30"/>
      <c r="D5" s="30"/>
      <c r="E5" s="30"/>
      <c r="F5" s="31"/>
      <c r="G5" s="27"/>
      <c r="H5" s="27"/>
      <c r="I5" s="31"/>
      <c r="J5" s="27"/>
      <c r="K5" s="27"/>
      <c r="L5" s="31"/>
      <c r="M5" s="27"/>
      <c r="N5" s="27"/>
    </row>
    <row r="6" spans="1:14" s="28" customFormat="1" ht="79.5" customHeight="1">
      <c r="A6" s="218" t="s">
        <v>293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7"/>
      <c r="N6" s="27"/>
    </row>
    <row r="7" spans="1:14" s="28" customFormat="1" ht="26.25" customHeight="1">
      <c r="A7" s="32"/>
      <c r="B7" s="196"/>
      <c r="C7" s="196"/>
      <c r="D7" s="196"/>
      <c r="E7" s="196"/>
      <c r="G7" s="33"/>
      <c r="H7" s="33"/>
      <c r="I7" s="33"/>
      <c r="J7" s="33"/>
      <c r="K7" s="33"/>
      <c r="L7" s="34" t="s">
        <v>642</v>
      </c>
      <c r="M7" s="144"/>
      <c r="N7" s="27"/>
    </row>
    <row r="8" spans="1:14" s="35" customFormat="1" ht="12.75">
      <c r="A8" s="204" t="s">
        <v>643</v>
      </c>
      <c r="B8" s="203" t="s">
        <v>646</v>
      </c>
      <c r="C8" s="203" t="s">
        <v>382</v>
      </c>
      <c r="D8" s="203" t="s">
        <v>644</v>
      </c>
      <c r="E8" s="203" t="s">
        <v>383</v>
      </c>
      <c r="F8" s="216" t="s">
        <v>517</v>
      </c>
      <c r="G8" s="212" t="s">
        <v>647</v>
      </c>
      <c r="H8" s="212" t="s">
        <v>648</v>
      </c>
      <c r="I8" s="216" t="s">
        <v>679</v>
      </c>
      <c r="J8" s="212" t="s">
        <v>647</v>
      </c>
      <c r="K8" s="212" t="s">
        <v>648</v>
      </c>
      <c r="L8" s="207" t="s">
        <v>292</v>
      </c>
      <c r="M8" s="215" t="s">
        <v>647</v>
      </c>
      <c r="N8" s="212" t="s">
        <v>648</v>
      </c>
    </row>
    <row r="9" spans="1:14" s="35" customFormat="1" ht="32.25" customHeight="1">
      <c r="A9" s="204"/>
      <c r="B9" s="203"/>
      <c r="C9" s="203"/>
      <c r="D9" s="203"/>
      <c r="E9" s="203"/>
      <c r="F9" s="217"/>
      <c r="G9" s="213"/>
      <c r="H9" s="213"/>
      <c r="I9" s="217"/>
      <c r="J9" s="213"/>
      <c r="K9" s="213"/>
      <c r="L9" s="207"/>
      <c r="M9" s="215"/>
      <c r="N9" s="213"/>
    </row>
    <row r="10" spans="1:14" s="38" customFormat="1" ht="78.75">
      <c r="A10" s="36" t="s">
        <v>60</v>
      </c>
      <c r="B10" s="197" t="s">
        <v>191</v>
      </c>
      <c r="C10" s="195"/>
      <c r="D10" s="195"/>
      <c r="E10" s="195"/>
      <c r="F10" s="37">
        <f aca="true" t="shared" si="0" ref="F10:N10">SUM(F11,F17,F21,)</f>
        <v>6318</v>
      </c>
      <c r="G10" s="37">
        <f t="shared" si="0"/>
        <v>1314</v>
      </c>
      <c r="H10" s="37">
        <f t="shared" si="0"/>
        <v>5004</v>
      </c>
      <c r="I10" s="37">
        <f t="shared" si="0"/>
        <v>5810.200000000001</v>
      </c>
      <c r="J10" s="37">
        <f t="shared" si="0"/>
        <v>1374</v>
      </c>
      <c r="K10" s="37">
        <f t="shared" si="0"/>
        <v>4436.200000000001</v>
      </c>
      <c r="L10" s="37">
        <f t="shared" si="0"/>
        <v>6021.2</v>
      </c>
      <c r="M10" s="37">
        <f t="shared" si="0"/>
        <v>1425</v>
      </c>
      <c r="N10" s="37">
        <f t="shared" si="0"/>
        <v>4596.2</v>
      </c>
    </row>
    <row r="11" spans="1:14" s="35" customFormat="1" ht="147.75" customHeight="1">
      <c r="A11" s="36" t="s">
        <v>122</v>
      </c>
      <c r="B11" s="197" t="s">
        <v>568</v>
      </c>
      <c r="C11" s="43"/>
      <c r="D11" s="43"/>
      <c r="E11" s="43"/>
      <c r="F11" s="37">
        <f>SUM(F12,F15)</f>
        <v>1246</v>
      </c>
      <c r="G11" s="37">
        <f aca="true" t="shared" si="1" ref="G11:N11">SUM(G12,G15)</f>
        <v>578</v>
      </c>
      <c r="H11" s="37">
        <f t="shared" si="1"/>
        <v>668</v>
      </c>
      <c r="I11" s="37">
        <f t="shared" si="1"/>
        <v>605</v>
      </c>
      <c r="J11" s="37">
        <f t="shared" si="1"/>
        <v>605</v>
      </c>
      <c r="K11" s="37">
        <f t="shared" si="1"/>
        <v>0</v>
      </c>
      <c r="L11" s="37">
        <f t="shared" si="1"/>
        <v>628</v>
      </c>
      <c r="M11" s="37">
        <f t="shared" si="1"/>
        <v>628</v>
      </c>
      <c r="N11" s="37">
        <f t="shared" si="1"/>
        <v>0</v>
      </c>
    </row>
    <row r="12" spans="1:14" s="35" customFormat="1" ht="78.75">
      <c r="A12" s="44" t="s">
        <v>189</v>
      </c>
      <c r="B12" s="39" t="s">
        <v>190</v>
      </c>
      <c r="C12" s="43"/>
      <c r="D12" s="43"/>
      <c r="E12" s="43"/>
      <c r="F12" s="45">
        <f>SUM(F13:F14)</f>
        <v>578</v>
      </c>
      <c r="G12" s="45">
        <f aca="true" t="shared" si="2" ref="G12:N12">SUM(G13:G14)</f>
        <v>578</v>
      </c>
      <c r="H12" s="45">
        <f t="shared" si="2"/>
        <v>0</v>
      </c>
      <c r="I12" s="45">
        <f t="shared" si="2"/>
        <v>605</v>
      </c>
      <c r="J12" s="45">
        <f t="shared" si="2"/>
        <v>605</v>
      </c>
      <c r="K12" s="45">
        <f t="shared" si="2"/>
        <v>0</v>
      </c>
      <c r="L12" s="45">
        <f t="shared" si="2"/>
        <v>628</v>
      </c>
      <c r="M12" s="45">
        <f t="shared" si="2"/>
        <v>628</v>
      </c>
      <c r="N12" s="45">
        <f t="shared" si="2"/>
        <v>0</v>
      </c>
    </row>
    <row r="13" spans="1:14" ht="189">
      <c r="A13" s="46" t="s">
        <v>387</v>
      </c>
      <c r="B13" s="47" t="s">
        <v>629</v>
      </c>
      <c r="C13" s="42" t="s">
        <v>167</v>
      </c>
      <c r="D13" s="48" t="s">
        <v>549</v>
      </c>
      <c r="E13" s="48" t="s">
        <v>198</v>
      </c>
      <c r="F13" s="41">
        <f>SUM(G13:H13)</f>
        <v>528</v>
      </c>
      <c r="G13" s="49">
        <v>528</v>
      </c>
      <c r="H13" s="49"/>
      <c r="I13" s="41">
        <f>SUM(J13:K13)</f>
        <v>555</v>
      </c>
      <c r="J13" s="49">
        <v>555</v>
      </c>
      <c r="K13" s="49"/>
      <c r="L13" s="41">
        <f>SUM(M13:N13)</f>
        <v>578</v>
      </c>
      <c r="M13" s="49">
        <v>578</v>
      </c>
      <c r="N13" s="49"/>
    </row>
    <row r="14" spans="1:14" ht="110.25">
      <c r="A14" s="46" t="s">
        <v>233</v>
      </c>
      <c r="B14" s="47" t="s">
        <v>629</v>
      </c>
      <c r="C14" s="42" t="s">
        <v>169</v>
      </c>
      <c r="D14" s="48" t="s">
        <v>549</v>
      </c>
      <c r="E14" s="48" t="s">
        <v>198</v>
      </c>
      <c r="F14" s="41">
        <f>SUM(G14:H14)</f>
        <v>50</v>
      </c>
      <c r="G14" s="49">
        <v>50</v>
      </c>
      <c r="H14" s="49"/>
      <c r="I14" s="41">
        <f>SUM(J14:K14)</f>
        <v>50</v>
      </c>
      <c r="J14" s="49">
        <v>50</v>
      </c>
      <c r="K14" s="49"/>
      <c r="L14" s="41">
        <f>SUM(M14:N14)</f>
        <v>50</v>
      </c>
      <c r="M14" s="49">
        <v>50</v>
      </c>
      <c r="N14" s="49"/>
    </row>
    <row r="15" spans="1:14" ht="63">
      <c r="A15" s="52" t="s">
        <v>593</v>
      </c>
      <c r="B15" s="53" t="s">
        <v>594</v>
      </c>
      <c r="C15" s="42"/>
      <c r="D15" s="55" t="s">
        <v>546</v>
      </c>
      <c r="E15" s="54" t="s">
        <v>601</v>
      </c>
      <c r="F15" s="41">
        <f aca="true" t="shared" si="3" ref="F15:N15">F16</f>
        <v>668</v>
      </c>
      <c r="G15" s="41">
        <f t="shared" si="3"/>
        <v>0</v>
      </c>
      <c r="H15" s="41">
        <f t="shared" si="3"/>
        <v>668</v>
      </c>
      <c r="I15" s="41">
        <f t="shared" si="3"/>
        <v>0</v>
      </c>
      <c r="J15" s="41">
        <f t="shared" si="3"/>
        <v>0</v>
      </c>
      <c r="K15" s="41">
        <f t="shared" si="3"/>
        <v>0</v>
      </c>
      <c r="L15" s="41">
        <f t="shared" si="3"/>
        <v>0</v>
      </c>
      <c r="M15" s="41">
        <f t="shared" si="3"/>
        <v>0</v>
      </c>
      <c r="N15" s="41">
        <f t="shared" si="3"/>
        <v>0</v>
      </c>
    </row>
    <row r="16" spans="1:14" ht="94.5">
      <c r="A16" s="52" t="s">
        <v>591</v>
      </c>
      <c r="B16" s="54" t="s">
        <v>592</v>
      </c>
      <c r="C16" s="42" t="s">
        <v>169</v>
      </c>
      <c r="D16" s="55" t="s">
        <v>546</v>
      </c>
      <c r="E16" s="54" t="s">
        <v>601</v>
      </c>
      <c r="F16" s="41">
        <f>SUM(G16:H16)</f>
        <v>668</v>
      </c>
      <c r="G16" s="41"/>
      <c r="H16" s="41">
        <v>668</v>
      </c>
      <c r="I16" s="41">
        <f>SUM(J16:K16)</f>
        <v>0</v>
      </c>
      <c r="J16" s="41"/>
      <c r="K16" s="41"/>
      <c r="L16" s="41">
        <f>SUM(M16:N16)</f>
        <v>0</v>
      </c>
      <c r="M16" s="41"/>
      <c r="N16" s="41"/>
    </row>
    <row r="17" spans="1:14" s="59" customFormat="1" ht="141.75">
      <c r="A17" s="36" t="s">
        <v>107</v>
      </c>
      <c r="B17" s="56" t="s">
        <v>446</v>
      </c>
      <c r="C17" s="57"/>
      <c r="D17" s="57"/>
      <c r="E17" s="57"/>
      <c r="F17" s="58">
        <f aca="true" t="shared" si="4" ref="F17:N17">F18</f>
        <v>736</v>
      </c>
      <c r="G17" s="58">
        <f t="shared" si="4"/>
        <v>736</v>
      </c>
      <c r="H17" s="58">
        <f t="shared" si="4"/>
        <v>0</v>
      </c>
      <c r="I17" s="58">
        <f t="shared" si="4"/>
        <v>769</v>
      </c>
      <c r="J17" s="58">
        <f t="shared" si="4"/>
        <v>769</v>
      </c>
      <c r="K17" s="58">
        <f t="shared" si="4"/>
        <v>0</v>
      </c>
      <c r="L17" s="58">
        <f t="shared" si="4"/>
        <v>797</v>
      </c>
      <c r="M17" s="145">
        <f t="shared" si="4"/>
        <v>797</v>
      </c>
      <c r="N17" s="58">
        <f t="shared" si="4"/>
        <v>0</v>
      </c>
    </row>
    <row r="18" spans="1:14" s="59" customFormat="1" ht="78.75">
      <c r="A18" s="60" t="s">
        <v>33</v>
      </c>
      <c r="B18" s="61" t="s">
        <v>447</v>
      </c>
      <c r="C18" s="57"/>
      <c r="D18" s="57"/>
      <c r="E18" s="57"/>
      <c r="F18" s="41">
        <f>SUM(F19:F20)</f>
        <v>736</v>
      </c>
      <c r="G18" s="41">
        <f aca="true" t="shared" si="5" ref="G18:N18">SUM(G19:G20)</f>
        <v>736</v>
      </c>
      <c r="H18" s="41">
        <f t="shared" si="5"/>
        <v>0</v>
      </c>
      <c r="I18" s="41">
        <f t="shared" si="5"/>
        <v>769</v>
      </c>
      <c r="J18" s="41">
        <f t="shared" si="5"/>
        <v>769</v>
      </c>
      <c r="K18" s="41">
        <f t="shared" si="5"/>
        <v>0</v>
      </c>
      <c r="L18" s="41">
        <f t="shared" si="5"/>
        <v>797</v>
      </c>
      <c r="M18" s="41">
        <f t="shared" si="5"/>
        <v>797</v>
      </c>
      <c r="N18" s="41">
        <f t="shared" si="5"/>
        <v>0</v>
      </c>
    </row>
    <row r="19" spans="1:14" ht="189">
      <c r="A19" s="46" t="s">
        <v>567</v>
      </c>
      <c r="B19" s="47" t="s">
        <v>628</v>
      </c>
      <c r="C19" s="42" t="s">
        <v>167</v>
      </c>
      <c r="D19" s="48" t="s">
        <v>192</v>
      </c>
      <c r="E19" s="42" t="s">
        <v>216</v>
      </c>
      <c r="F19" s="41">
        <f>SUM(G19:H19)</f>
        <v>647</v>
      </c>
      <c r="G19" s="49">
        <v>647</v>
      </c>
      <c r="H19" s="49"/>
      <c r="I19" s="41">
        <f>SUM(J19:K19)</f>
        <v>680</v>
      </c>
      <c r="J19" s="49">
        <v>680</v>
      </c>
      <c r="K19" s="49"/>
      <c r="L19" s="41">
        <f>SUM(M19:N19)</f>
        <v>708</v>
      </c>
      <c r="M19" s="49">
        <v>708</v>
      </c>
      <c r="N19" s="49"/>
    </row>
    <row r="20" spans="1:14" ht="110.25">
      <c r="A20" s="46" t="s">
        <v>217</v>
      </c>
      <c r="B20" s="47" t="s">
        <v>628</v>
      </c>
      <c r="C20" s="42" t="s">
        <v>169</v>
      </c>
      <c r="D20" s="48" t="s">
        <v>192</v>
      </c>
      <c r="E20" s="42" t="s">
        <v>216</v>
      </c>
      <c r="F20" s="41">
        <f>SUM(G20:H20)</f>
        <v>89</v>
      </c>
      <c r="G20" s="49">
        <v>89</v>
      </c>
      <c r="H20" s="49"/>
      <c r="I20" s="41">
        <f>SUM(J20:K20)</f>
        <v>89</v>
      </c>
      <c r="J20" s="49">
        <v>89</v>
      </c>
      <c r="K20" s="49"/>
      <c r="L20" s="41">
        <f>SUM(M20:N20)</f>
        <v>89</v>
      </c>
      <c r="M20" s="49">
        <v>89</v>
      </c>
      <c r="N20" s="49"/>
    </row>
    <row r="21" spans="1:14" s="59" customFormat="1" ht="189">
      <c r="A21" s="36" t="s">
        <v>65</v>
      </c>
      <c r="B21" s="63" t="s">
        <v>448</v>
      </c>
      <c r="C21" s="64"/>
      <c r="D21" s="64"/>
      <c r="E21" s="64"/>
      <c r="F21" s="65">
        <f>SUM(F22,)</f>
        <v>4336</v>
      </c>
      <c r="G21" s="65">
        <f aca="true" t="shared" si="6" ref="G21:N21">SUM(G22,)</f>
        <v>0</v>
      </c>
      <c r="H21" s="65">
        <f t="shared" si="6"/>
        <v>4336</v>
      </c>
      <c r="I21" s="65">
        <f t="shared" si="6"/>
        <v>4436.200000000001</v>
      </c>
      <c r="J21" s="65">
        <f t="shared" si="6"/>
        <v>0</v>
      </c>
      <c r="K21" s="65">
        <f t="shared" si="6"/>
        <v>4436.200000000001</v>
      </c>
      <c r="L21" s="65">
        <f t="shared" si="6"/>
        <v>4596.2</v>
      </c>
      <c r="M21" s="65">
        <f t="shared" si="6"/>
        <v>0</v>
      </c>
      <c r="N21" s="65">
        <f t="shared" si="6"/>
        <v>4596.2</v>
      </c>
    </row>
    <row r="22" spans="1:14" s="59" customFormat="1" ht="63">
      <c r="A22" s="44" t="s">
        <v>21</v>
      </c>
      <c r="B22" s="53" t="s">
        <v>20</v>
      </c>
      <c r="C22" s="64"/>
      <c r="D22" s="64"/>
      <c r="E22" s="64"/>
      <c r="F22" s="49">
        <f aca="true" t="shared" si="7" ref="F22:N22">SUM(F23:F24)</f>
        <v>4336</v>
      </c>
      <c r="G22" s="49">
        <f t="shared" si="7"/>
        <v>0</v>
      </c>
      <c r="H22" s="49">
        <f t="shared" si="7"/>
        <v>4336</v>
      </c>
      <c r="I22" s="49">
        <f t="shared" si="7"/>
        <v>4436.200000000001</v>
      </c>
      <c r="J22" s="49">
        <f t="shared" si="7"/>
        <v>0</v>
      </c>
      <c r="K22" s="49">
        <f t="shared" si="7"/>
        <v>4436.200000000001</v>
      </c>
      <c r="L22" s="49">
        <f t="shared" si="7"/>
        <v>4596.2</v>
      </c>
      <c r="M22" s="49">
        <f t="shared" si="7"/>
        <v>0</v>
      </c>
      <c r="N22" s="49">
        <f t="shared" si="7"/>
        <v>4596.2</v>
      </c>
    </row>
    <row r="23" spans="1:14" ht="204.75">
      <c r="A23" s="60" t="s">
        <v>409</v>
      </c>
      <c r="B23" s="54" t="s">
        <v>632</v>
      </c>
      <c r="C23" s="66">
        <v>100</v>
      </c>
      <c r="D23" s="55" t="s">
        <v>546</v>
      </c>
      <c r="E23" s="54" t="s">
        <v>820</v>
      </c>
      <c r="F23" s="41">
        <f>SUM(G23:H23)</f>
        <v>4078</v>
      </c>
      <c r="G23" s="41">
        <v>0</v>
      </c>
      <c r="H23" s="41">
        <v>4078</v>
      </c>
      <c r="I23" s="41">
        <f>SUM(J23:K23)</f>
        <v>4290.6</v>
      </c>
      <c r="J23" s="41">
        <v>0</v>
      </c>
      <c r="K23" s="41">
        <v>4290.6</v>
      </c>
      <c r="L23" s="41">
        <f>SUM(M23:N23)</f>
        <v>4423.4</v>
      </c>
      <c r="M23" s="41">
        <v>0</v>
      </c>
      <c r="N23" s="41">
        <v>4423.4</v>
      </c>
    </row>
    <row r="24" spans="1:14" ht="126">
      <c r="A24" s="67" t="s">
        <v>44</v>
      </c>
      <c r="B24" s="54" t="s">
        <v>632</v>
      </c>
      <c r="C24" s="66">
        <v>200</v>
      </c>
      <c r="D24" s="55" t="s">
        <v>546</v>
      </c>
      <c r="E24" s="54" t="s">
        <v>820</v>
      </c>
      <c r="F24" s="41">
        <f>SUM(G24:H24)</f>
        <v>258</v>
      </c>
      <c r="G24" s="41"/>
      <c r="H24" s="41">
        <v>258</v>
      </c>
      <c r="I24" s="41">
        <f>SUM(J24:K24)</f>
        <v>145.6</v>
      </c>
      <c r="J24" s="41"/>
      <c r="K24" s="41">
        <v>145.6</v>
      </c>
      <c r="L24" s="41">
        <f>SUM(M24:N24)</f>
        <v>172.8</v>
      </c>
      <c r="M24" s="41"/>
      <c r="N24" s="41">
        <v>172.8</v>
      </c>
    </row>
    <row r="25" spans="1:14" ht="63">
      <c r="A25" s="36" t="s">
        <v>843</v>
      </c>
      <c r="B25" s="71" t="s">
        <v>449</v>
      </c>
      <c r="C25" s="72"/>
      <c r="D25" s="72"/>
      <c r="E25" s="72"/>
      <c r="F25" s="73">
        <f aca="true" t="shared" si="8" ref="F25:N25">SUM(F26,F35,F49,F53)</f>
        <v>599748.8999999999</v>
      </c>
      <c r="G25" s="73">
        <f t="shared" si="8"/>
        <v>432146.50000000006</v>
      </c>
      <c r="H25" s="73">
        <f t="shared" si="8"/>
        <v>167602.4</v>
      </c>
      <c r="I25" s="73">
        <f t="shared" si="8"/>
        <v>473807.69999999995</v>
      </c>
      <c r="J25" s="73">
        <f t="shared" si="8"/>
        <v>342176.19999999995</v>
      </c>
      <c r="K25" s="73">
        <f t="shared" si="8"/>
        <v>131631.5</v>
      </c>
      <c r="L25" s="73">
        <f t="shared" si="8"/>
        <v>484876.4</v>
      </c>
      <c r="M25" s="73">
        <f t="shared" si="8"/>
        <v>354425.5</v>
      </c>
      <c r="N25" s="73">
        <f t="shared" si="8"/>
        <v>130450.90000000001</v>
      </c>
    </row>
    <row r="26" spans="1:14" ht="94.5">
      <c r="A26" s="36" t="s">
        <v>133</v>
      </c>
      <c r="B26" s="71" t="s">
        <v>450</v>
      </c>
      <c r="C26" s="72"/>
      <c r="D26" s="72"/>
      <c r="E26" s="72"/>
      <c r="F26" s="73">
        <f aca="true" t="shared" si="9" ref="F26:N26">SUM(F27,F30,F32)</f>
        <v>181697.3</v>
      </c>
      <c r="G26" s="73">
        <f t="shared" si="9"/>
        <v>152305</v>
      </c>
      <c r="H26" s="73">
        <f t="shared" si="9"/>
        <v>29392.3</v>
      </c>
      <c r="I26" s="73">
        <f t="shared" si="9"/>
        <v>123101.6</v>
      </c>
      <c r="J26" s="73">
        <f t="shared" si="9"/>
        <v>106345</v>
      </c>
      <c r="K26" s="73">
        <f t="shared" si="9"/>
        <v>16756.6</v>
      </c>
      <c r="L26" s="73">
        <f t="shared" si="9"/>
        <v>126436.8</v>
      </c>
      <c r="M26" s="146">
        <f t="shared" si="9"/>
        <v>110515</v>
      </c>
      <c r="N26" s="73">
        <f t="shared" si="9"/>
        <v>15921.8</v>
      </c>
    </row>
    <row r="27" spans="1:14" ht="63">
      <c r="A27" s="60" t="s">
        <v>380</v>
      </c>
      <c r="B27" s="40" t="s">
        <v>736</v>
      </c>
      <c r="C27" s="72"/>
      <c r="D27" s="72"/>
      <c r="E27" s="72"/>
      <c r="F27" s="74">
        <f aca="true" t="shared" si="10" ref="F27:N27">SUM(F28:F29)</f>
        <v>126998.3</v>
      </c>
      <c r="G27" s="74">
        <f t="shared" si="10"/>
        <v>100238</v>
      </c>
      <c r="H27" s="74">
        <f t="shared" si="10"/>
        <v>26760.3</v>
      </c>
      <c r="I27" s="74">
        <f t="shared" si="10"/>
        <v>121003.6</v>
      </c>
      <c r="J27" s="74">
        <f t="shared" si="10"/>
        <v>104247</v>
      </c>
      <c r="K27" s="74">
        <f t="shared" si="10"/>
        <v>16756.6</v>
      </c>
      <c r="L27" s="74">
        <f t="shared" si="10"/>
        <v>124338.8</v>
      </c>
      <c r="M27" s="74">
        <f t="shared" si="10"/>
        <v>108417</v>
      </c>
      <c r="N27" s="74">
        <f t="shared" si="10"/>
        <v>15921.8</v>
      </c>
    </row>
    <row r="28" spans="1:14" ht="157.5">
      <c r="A28" s="46" t="s">
        <v>410</v>
      </c>
      <c r="B28" s="42" t="s">
        <v>739</v>
      </c>
      <c r="C28" s="42" t="s">
        <v>815</v>
      </c>
      <c r="D28" s="48" t="s">
        <v>395</v>
      </c>
      <c r="E28" s="48" t="s">
        <v>192</v>
      </c>
      <c r="F28" s="41">
        <f>SUM(G28:H28)</f>
        <v>26760.3</v>
      </c>
      <c r="G28" s="41">
        <v>0</v>
      </c>
      <c r="H28" s="41">
        <v>26760.3</v>
      </c>
      <c r="I28" s="41">
        <f>SUM(J28:K28)</f>
        <v>16756.6</v>
      </c>
      <c r="J28" s="41">
        <v>0</v>
      </c>
      <c r="K28" s="41">
        <v>16756.6</v>
      </c>
      <c r="L28" s="41">
        <f>SUM(M28:N28)</f>
        <v>15921.8</v>
      </c>
      <c r="M28" s="41">
        <v>0</v>
      </c>
      <c r="N28" s="41">
        <v>15921.8</v>
      </c>
    </row>
    <row r="29" spans="1:14" ht="157.5">
      <c r="A29" s="44" t="s">
        <v>791</v>
      </c>
      <c r="B29" s="47" t="s">
        <v>740</v>
      </c>
      <c r="C29" s="42" t="s">
        <v>815</v>
      </c>
      <c r="D29" s="48" t="s">
        <v>395</v>
      </c>
      <c r="E29" s="48" t="s">
        <v>192</v>
      </c>
      <c r="F29" s="41">
        <f>SUM(G29:H29)</f>
        <v>100238</v>
      </c>
      <c r="G29" s="41">
        <v>100238</v>
      </c>
      <c r="H29" s="41">
        <v>0</v>
      </c>
      <c r="I29" s="41">
        <f>SUM(J29:K29)</f>
        <v>104247</v>
      </c>
      <c r="J29" s="41">
        <v>104247</v>
      </c>
      <c r="K29" s="41">
        <v>0</v>
      </c>
      <c r="L29" s="41">
        <f>SUM(M29:N29)</f>
        <v>108417</v>
      </c>
      <c r="M29" s="41">
        <v>108417</v>
      </c>
      <c r="N29" s="41">
        <v>0</v>
      </c>
    </row>
    <row r="30" spans="1:14" ht="63">
      <c r="A30" s="44" t="s">
        <v>415</v>
      </c>
      <c r="B30" s="61" t="s">
        <v>451</v>
      </c>
      <c r="C30" s="42"/>
      <c r="D30" s="42"/>
      <c r="E30" s="42"/>
      <c r="F30" s="41">
        <f aca="true" t="shared" si="11" ref="F30:N30">F31</f>
        <v>2067</v>
      </c>
      <c r="G30" s="41">
        <f t="shared" si="11"/>
        <v>2067</v>
      </c>
      <c r="H30" s="41">
        <f t="shared" si="11"/>
        <v>0</v>
      </c>
      <c r="I30" s="41">
        <f t="shared" si="11"/>
        <v>2098</v>
      </c>
      <c r="J30" s="41">
        <f t="shared" si="11"/>
        <v>2098</v>
      </c>
      <c r="K30" s="41">
        <f t="shared" si="11"/>
        <v>0</v>
      </c>
      <c r="L30" s="41">
        <f t="shared" si="11"/>
        <v>2098</v>
      </c>
      <c r="M30" s="62">
        <f t="shared" si="11"/>
        <v>2098</v>
      </c>
      <c r="N30" s="41">
        <f t="shared" si="11"/>
        <v>0</v>
      </c>
    </row>
    <row r="31" spans="1:14" ht="189">
      <c r="A31" s="60" t="s">
        <v>282</v>
      </c>
      <c r="B31" s="47" t="s">
        <v>750</v>
      </c>
      <c r="C31" s="42" t="s">
        <v>815</v>
      </c>
      <c r="D31" s="42" t="s">
        <v>820</v>
      </c>
      <c r="E31" s="48" t="s">
        <v>193</v>
      </c>
      <c r="F31" s="41">
        <f>SUM(G31:H31)</f>
        <v>2067</v>
      </c>
      <c r="G31" s="41">
        <v>2067</v>
      </c>
      <c r="H31" s="41"/>
      <c r="I31" s="41">
        <f>SUM(J31:K31)</f>
        <v>2098</v>
      </c>
      <c r="J31" s="41">
        <v>2098</v>
      </c>
      <c r="K31" s="41">
        <v>0</v>
      </c>
      <c r="L31" s="41">
        <f>SUM(M31:N31)</f>
        <v>2098</v>
      </c>
      <c r="M31" s="41">
        <v>2098</v>
      </c>
      <c r="N31" s="41">
        <v>0</v>
      </c>
    </row>
    <row r="32" spans="1:14" ht="63">
      <c r="A32" s="39" t="s">
        <v>51</v>
      </c>
      <c r="B32" s="61" t="s">
        <v>452</v>
      </c>
      <c r="C32" s="42"/>
      <c r="D32" s="42"/>
      <c r="E32" s="42"/>
      <c r="F32" s="41">
        <f aca="true" t="shared" si="12" ref="F32:N32">SUM(F33:F34)</f>
        <v>52632</v>
      </c>
      <c r="G32" s="41">
        <f t="shared" si="12"/>
        <v>50000</v>
      </c>
      <c r="H32" s="41">
        <f t="shared" si="12"/>
        <v>2632</v>
      </c>
      <c r="I32" s="41">
        <f t="shared" si="12"/>
        <v>0</v>
      </c>
      <c r="J32" s="41">
        <f t="shared" si="12"/>
        <v>0</v>
      </c>
      <c r="K32" s="41">
        <f t="shared" si="12"/>
        <v>0</v>
      </c>
      <c r="L32" s="41">
        <f t="shared" si="12"/>
        <v>0</v>
      </c>
      <c r="M32" s="41">
        <f t="shared" si="12"/>
        <v>0</v>
      </c>
      <c r="N32" s="41">
        <f t="shared" si="12"/>
        <v>0</v>
      </c>
    </row>
    <row r="33" spans="1:14" ht="78.75">
      <c r="A33" s="39" t="s">
        <v>188</v>
      </c>
      <c r="B33" s="47" t="s">
        <v>53</v>
      </c>
      <c r="C33" s="42" t="s">
        <v>169</v>
      </c>
      <c r="D33" s="42" t="s">
        <v>395</v>
      </c>
      <c r="E33" s="42" t="s">
        <v>192</v>
      </c>
      <c r="F33" s="74">
        <f>SUM(G33:H33)</f>
        <v>2632</v>
      </c>
      <c r="G33" s="74"/>
      <c r="H33" s="74">
        <v>2632</v>
      </c>
      <c r="I33" s="74">
        <f>SUM(J33:K33)</f>
        <v>0</v>
      </c>
      <c r="J33" s="74"/>
      <c r="K33" s="74"/>
      <c r="L33" s="74">
        <f>SUM(M33:N33)</f>
        <v>0</v>
      </c>
      <c r="M33" s="74"/>
      <c r="N33" s="74"/>
    </row>
    <row r="34" spans="1:14" ht="94.5">
      <c r="A34" s="39" t="s">
        <v>335</v>
      </c>
      <c r="B34" s="47" t="s">
        <v>54</v>
      </c>
      <c r="C34" s="42" t="s">
        <v>169</v>
      </c>
      <c r="D34" s="42" t="s">
        <v>395</v>
      </c>
      <c r="E34" s="42" t="s">
        <v>192</v>
      </c>
      <c r="F34" s="74">
        <f>SUM(G34:H34)</f>
        <v>50000</v>
      </c>
      <c r="G34" s="74">
        <v>50000</v>
      </c>
      <c r="H34" s="74"/>
      <c r="I34" s="74">
        <f>SUM(J34:K34)</f>
        <v>0</v>
      </c>
      <c r="J34" s="74"/>
      <c r="K34" s="74"/>
      <c r="L34" s="74">
        <f>SUM(M34:N34)</f>
        <v>0</v>
      </c>
      <c r="M34" s="74"/>
      <c r="N34" s="74"/>
    </row>
    <row r="35" spans="1:14" s="59" customFormat="1" ht="94.5">
      <c r="A35" s="36" t="s">
        <v>134</v>
      </c>
      <c r="B35" s="56" t="s">
        <v>453</v>
      </c>
      <c r="C35" s="57"/>
      <c r="D35" s="57"/>
      <c r="E35" s="57"/>
      <c r="F35" s="58">
        <f>SUM(F36,F42,F44,F47)</f>
        <v>326769.3</v>
      </c>
      <c r="G35" s="58">
        <f aca="true" t="shared" si="13" ref="G35:N35">SUM(G36,G42,G44,G47)</f>
        <v>264952.30000000005</v>
      </c>
      <c r="H35" s="58">
        <f t="shared" si="13"/>
        <v>61817</v>
      </c>
      <c r="I35" s="58">
        <f t="shared" si="13"/>
        <v>259594</v>
      </c>
      <c r="J35" s="58">
        <f t="shared" si="13"/>
        <v>220354.1</v>
      </c>
      <c r="K35" s="58">
        <f t="shared" si="13"/>
        <v>39239.9</v>
      </c>
      <c r="L35" s="58">
        <f t="shared" si="13"/>
        <v>264124.6</v>
      </c>
      <c r="M35" s="58">
        <f t="shared" si="13"/>
        <v>227813.1</v>
      </c>
      <c r="N35" s="58">
        <f t="shared" si="13"/>
        <v>36311.5</v>
      </c>
    </row>
    <row r="36" spans="1:14" s="59" customFormat="1" ht="47.25">
      <c r="A36" s="60" t="s">
        <v>808</v>
      </c>
      <c r="B36" s="53" t="s">
        <v>454</v>
      </c>
      <c r="C36" s="57"/>
      <c r="D36" s="57"/>
      <c r="E36" s="57"/>
      <c r="F36" s="41">
        <f>SUM(F37:F41)</f>
        <v>267342.69999999995</v>
      </c>
      <c r="G36" s="41">
        <f aca="true" t="shared" si="14" ref="G36:N36">SUM(G37:G41)</f>
        <v>208497.1</v>
      </c>
      <c r="H36" s="41">
        <f t="shared" si="14"/>
        <v>58845.600000000006</v>
      </c>
      <c r="I36" s="41">
        <f>SUM(I37:I41)</f>
        <v>259381</v>
      </c>
      <c r="J36" s="41">
        <f t="shared" si="14"/>
        <v>220141.1</v>
      </c>
      <c r="K36" s="41">
        <f t="shared" si="14"/>
        <v>39239.9</v>
      </c>
      <c r="L36" s="41">
        <f t="shared" si="14"/>
        <v>263903.6</v>
      </c>
      <c r="M36" s="41">
        <f t="shared" si="14"/>
        <v>227592.1</v>
      </c>
      <c r="N36" s="41">
        <f t="shared" si="14"/>
        <v>36311.5</v>
      </c>
    </row>
    <row r="37" spans="1:14" ht="110.25">
      <c r="A37" s="60" t="s">
        <v>537</v>
      </c>
      <c r="B37" s="54" t="s">
        <v>741</v>
      </c>
      <c r="C37" s="42" t="s">
        <v>815</v>
      </c>
      <c r="D37" s="48" t="s">
        <v>395</v>
      </c>
      <c r="E37" s="48" t="s">
        <v>199</v>
      </c>
      <c r="F37" s="41">
        <f>SUM(G37:H37)</f>
        <v>57604.8</v>
      </c>
      <c r="G37" s="49">
        <v>0</v>
      </c>
      <c r="H37" s="49">
        <v>57604.8</v>
      </c>
      <c r="I37" s="41">
        <f>SUM(J37:K37)</f>
        <v>37999.1</v>
      </c>
      <c r="J37" s="49">
        <v>0</v>
      </c>
      <c r="K37" s="49">
        <v>37999.1</v>
      </c>
      <c r="L37" s="41">
        <f>SUM(M37:N37)</f>
        <v>35070.7</v>
      </c>
      <c r="M37" s="49">
        <v>0</v>
      </c>
      <c r="N37" s="49">
        <v>35070.7</v>
      </c>
    </row>
    <row r="38" spans="1:14" ht="94.5">
      <c r="A38" s="60" t="s">
        <v>412</v>
      </c>
      <c r="B38" s="47" t="s">
        <v>742</v>
      </c>
      <c r="C38" s="42" t="s">
        <v>815</v>
      </c>
      <c r="D38" s="48" t="s">
        <v>395</v>
      </c>
      <c r="E38" s="48" t="s">
        <v>199</v>
      </c>
      <c r="F38" s="41">
        <f>SUM(G38:H38)</f>
        <v>195396</v>
      </c>
      <c r="G38" s="41">
        <v>195396</v>
      </c>
      <c r="H38" s="41">
        <v>0</v>
      </c>
      <c r="I38" s="41">
        <f>SUM(J38:K38)</f>
        <v>207040</v>
      </c>
      <c r="J38" s="41">
        <v>207040</v>
      </c>
      <c r="K38" s="41">
        <v>0</v>
      </c>
      <c r="L38" s="41">
        <f>SUM(M38:N38)</f>
        <v>214491</v>
      </c>
      <c r="M38" s="41">
        <v>214491</v>
      </c>
      <c r="N38" s="41">
        <v>0</v>
      </c>
    </row>
    <row r="39" spans="1:14" ht="157.5">
      <c r="A39" s="60" t="s">
        <v>519</v>
      </c>
      <c r="B39" s="54" t="s">
        <v>520</v>
      </c>
      <c r="C39" s="42" t="s">
        <v>815</v>
      </c>
      <c r="D39" s="48" t="s">
        <v>395</v>
      </c>
      <c r="E39" s="48" t="s">
        <v>199</v>
      </c>
      <c r="F39" s="41">
        <f>SUM(G39:H39)</f>
        <v>5169.9</v>
      </c>
      <c r="G39" s="49">
        <v>3929.1</v>
      </c>
      <c r="H39" s="49">
        <v>1240.8</v>
      </c>
      <c r="I39" s="41">
        <f>SUM(J39:K39)</f>
        <v>5169.9</v>
      </c>
      <c r="J39" s="49">
        <v>3929.1</v>
      </c>
      <c r="K39" s="49">
        <v>1240.8</v>
      </c>
      <c r="L39" s="41">
        <f>SUM(M39:N39)</f>
        <v>5169.9</v>
      </c>
      <c r="M39" s="49">
        <v>3929.1</v>
      </c>
      <c r="N39" s="49">
        <v>1240.8</v>
      </c>
    </row>
    <row r="40" spans="1:14" ht="173.25">
      <c r="A40" s="60" t="s">
        <v>413</v>
      </c>
      <c r="B40" s="47" t="s">
        <v>743</v>
      </c>
      <c r="C40" s="42" t="s">
        <v>815</v>
      </c>
      <c r="D40" s="48" t="s">
        <v>395</v>
      </c>
      <c r="E40" s="48" t="s">
        <v>199</v>
      </c>
      <c r="F40" s="41">
        <f>SUM(G40:H40)</f>
        <v>1048</v>
      </c>
      <c r="G40" s="41">
        <v>1048</v>
      </c>
      <c r="H40" s="41">
        <v>0</v>
      </c>
      <c r="I40" s="41">
        <f>SUM(J40:K40)</f>
        <v>1048</v>
      </c>
      <c r="J40" s="41">
        <v>1048</v>
      </c>
      <c r="K40" s="41"/>
      <c r="L40" s="41">
        <f>SUM(M40:N40)</f>
        <v>1048</v>
      </c>
      <c r="M40" s="41">
        <v>1048</v>
      </c>
      <c r="N40" s="41"/>
    </row>
    <row r="41" spans="1:14" ht="173.25">
      <c r="A41" s="44" t="s">
        <v>521</v>
      </c>
      <c r="B41" s="47" t="s">
        <v>569</v>
      </c>
      <c r="C41" s="42" t="s">
        <v>815</v>
      </c>
      <c r="D41" s="48" t="s">
        <v>395</v>
      </c>
      <c r="E41" s="48" t="s">
        <v>199</v>
      </c>
      <c r="F41" s="41">
        <f>SUM(G41:H41)</f>
        <v>8124</v>
      </c>
      <c r="G41" s="41">
        <v>8124</v>
      </c>
      <c r="H41" s="41"/>
      <c r="I41" s="41">
        <f>SUM(J41:K41)</f>
        <v>8124</v>
      </c>
      <c r="J41" s="41">
        <v>8124</v>
      </c>
      <c r="K41" s="41"/>
      <c r="L41" s="41">
        <f>SUM(M41:N41)</f>
        <v>8124</v>
      </c>
      <c r="M41" s="41">
        <v>8124</v>
      </c>
      <c r="N41" s="41"/>
    </row>
    <row r="42" spans="1:14" ht="47.25">
      <c r="A42" s="44" t="s">
        <v>652</v>
      </c>
      <c r="B42" s="40" t="s">
        <v>455</v>
      </c>
      <c r="C42" s="42"/>
      <c r="D42" s="42"/>
      <c r="E42" s="42"/>
      <c r="F42" s="41">
        <f aca="true" t="shared" si="15" ref="F42:N42">SUM(F43:F43)</f>
        <v>0</v>
      </c>
      <c r="G42" s="41">
        <f t="shared" si="15"/>
        <v>0</v>
      </c>
      <c r="H42" s="41">
        <f t="shared" si="15"/>
        <v>0</v>
      </c>
      <c r="I42" s="41">
        <f t="shared" si="15"/>
        <v>213</v>
      </c>
      <c r="J42" s="41">
        <f t="shared" si="15"/>
        <v>213</v>
      </c>
      <c r="K42" s="41">
        <f t="shared" si="15"/>
        <v>0</v>
      </c>
      <c r="L42" s="41">
        <f t="shared" si="15"/>
        <v>221</v>
      </c>
      <c r="M42" s="41">
        <f t="shared" si="15"/>
        <v>221</v>
      </c>
      <c r="N42" s="41">
        <f t="shared" si="15"/>
        <v>0</v>
      </c>
    </row>
    <row r="43" spans="1:14" ht="94.5">
      <c r="A43" s="46" t="s">
        <v>411</v>
      </c>
      <c r="B43" s="47" t="s">
        <v>745</v>
      </c>
      <c r="C43" s="42" t="s">
        <v>815</v>
      </c>
      <c r="D43" s="48" t="s">
        <v>395</v>
      </c>
      <c r="E43" s="48" t="s">
        <v>395</v>
      </c>
      <c r="F43" s="41">
        <f>SUM(G43:H43)</f>
        <v>0</v>
      </c>
      <c r="G43" s="49"/>
      <c r="H43" s="49"/>
      <c r="I43" s="41">
        <f>SUM(J43:K43)</f>
        <v>213</v>
      </c>
      <c r="J43" s="49">
        <v>213</v>
      </c>
      <c r="K43" s="49"/>
      <c r="L43" s="41">
        <f>SUM(M43:N43)</f>
        <v>221</v>
      </c>
      <c r="M43" s="49">
        <v>221</v>
      </c>
      <c r="N43" s="49"/>
    </row>
    <row r="44" spans="1:14" ht="47.25">
      <c r="A44" s="39" t="s">
        <v>421</v>
      </c>
      <c r="B44" s="40" t="s">
        <v>456</v>
      </c>
      <c r="C44" s="42"/>
      <c r="D44" s="48"/>
      <c r="E44" s="48"/>
      <c r="F44" s="41">
        <f>SUM(F45:F46)</f>
        <v>15443.400000000001</v>
      </c>
      <c r="G44" s="41">
        <f aca="true" t="shared" si="16" ref="G44:N44">SUM(G45:G46)</f>
        <v>14671.2</v>
      </c>
      <c r="H44" s="41">
        <f t="shared" si="16"/>
        <v>772.2</v>
      </c>
      <c r="I44" s="41">
        <f>SUM(I45:I46)</f>
        <v>0</v>
      </c>
      <c r="J44" s="41">
        <f t="shared" si="16"/>
        <v>0</v>
      </c>
      <c r="K44" s="41">
        <f t="shared" si="16"/>
        <v>0</v>
      </c>
      <c r="L44" s="41">
        <f t="shared" si="16"/>
        <v>0</v>
      </c>
      <c r="M44" s="41">
        <f t="shared" si="16"/>
        <v>0</v>
      </c>
      <c r="N44" s="41">
        <f t="shared" si="16"/>
        <v>0</v>
      </c>
    </row>
    <row r="45" spans="1:14" ht="110.25">
      <c r="A45" s="75" t="s">
        <v>794</v>
      </c>
      <c r="B45" s="54" t="s">
        <v>24</v>
      </c>
      <c r="C45" s="42" t="s">
        <v>169</v>
      </c>
      <c r="D45" s="42" t="s">
        <v>395</v>
      </c>
      <c r="E45" s="42" t="s">
        <v>199</v>
      </c>
      <c r="F45" s="74">
        <f>SUM(G45:H45)</f>
        <v>772.2</v>
      </c>
      <c r="G45" s="74"/>
      <c r="H45" s="74">
        <v>772.2</v>
      </c>
      <c r="I45" s="74">
        <f>SUM(J45:K45)</f>
        <v>0</v>
      </c>
      <c r="J45" s="74"/>
      <c r="K45" s="74"/>
      <c r="L45" s="74">
        <f>SUM(M45:N45)</f>
        <v>0</v>
      </c>
      <c r="M45" s="74"/>
      <c r="N45" s="74"/>
    </row>
    <row r="46" spans="1:14" ht="94.5">
      <c r="A46" s="39" t="s">
        <v>335</v>
      </c>
      <c r="B46" s="42" t="s">
        <v>332</v>
      </c>
      <c r="C46" s="42" t="s">
        <v>169</v>
      </c>
      <c r="D46" s="42" t="s">
        <v>395</v>
      </c>
      <c r="E46" s="42" t="s">
        <v>199</v>
      </c>
      <c r="F46" s="74">
        <f>SUM(G46:H46)</f>
        <v>14671.2</v>
      </c>
      <c r="G46" s="74">
        <v>14671.2</v>
      </c>
      <c r="H46" s="74"/>
      <c r="I46" s="74">
        <f>SUM(J46:K46)</f>
        <v>0</v>
      </c>
      <c r="J46" s="74"/>
      <c r="K46" s="74"/>
      <c r="L46" s="74">
        <f>SUM(M46:N46)</f>
        <v>0</v>
      </c>
      <c r="M46" s="74"/>
      <c r="N46" s="74"/>
    </row>
    <row r="47" spans="1:14" ht="78.75">
      <c r="A47" s="39" t="s">
        <v>256</v>
      </c>
      <c r="B47" s="40" t="s">
        <v>257</v>
      </c>
      <c r="C47" s="42"/>
      <c r="D47" s="42"/>
      <c r="E47" s="42"/>
      <c r="F47" s="74">
        <f aca="true" t="shared" si="17" ref="F47:N47">SUM(F48:F48)</f>
        <v>43983.2</v>
      </c>
      <c r="G47" s="74">
        <f t="shared" si="17"/>
        <v>41784</v>
      </c>
      <c r="H47" s="74">
        <f t="shared" si="17"/>
        <v>2199.2</v>
      </c>
      <c r="I47" s="74">
        <f t="shared" si="17"/>
        <v>0</v>
      </c>
      <c r="J47" s="74">
        <f t="shared" si="17"/>
        <v>0</v>
      </c>
      <c r="K47" s="74">
        <f t="shared" si="17"/>
        <v>0</v>
      </c>
      <c r="L47" s="74">
        <f t="shared" si="17"/>
        <v>0</v>
      </c>
      <c r="M47" s="74">
        <f t="shared" si="17"/>
        <v>0</v>
      </c>
      <c r="N47" s="74">
        <f t="shared" si="17"/>
        <v>0</v>
      </c>
    </row>
    <row r="48" spans="1:14" ht="105">
      <c r="A48" s="184" t="s">
        <v>258</v>
      </c>
      <c r="B48" s="185" t="s">
        <v>259</v>
      </c>
      <c r="C48" s="42" t="s">
        <v>169</v>
      </c>
      <c r="D48" s="42" t="s">
        <v>395</v>
      </c>
      <c r="E48" s="42" t="s">
        <v>199</v>
      </c>
      <c r="F48" s="74">
        <f>G48+H48</f>
        <v>43983.2</v>
      </c>
      <c r="G48" s="74">
        <v>41784</v>
      </c>
      <c r="H48" s="74">
        <v>2199.2</v>
      </c>
      <c r="I48" s="74">
        <f>J48+K48</f>
        <v>0</v>
      </c>
      <c r="J48" s="74"/>
      <c r="K48" s="74"/>
      <c r="L48" s="74">
        <f>M48+N48</f>
        <v>0</v>
      </c>
      <c r="M48" s="74"/>
      <c r="N48" s="74"/>
    </row>
    <row r="49" spans="1:14" s="59" customFormat="1" ht="94.5">
      <c r="A49" s="76" t="s">
        <v>98</v>
      </c>
      <c r="B49" s="71" t="s">
        <v>457</v>
      </c>
      <c r="C49" s="72"/>
      <c r="D49" s="72"/>
      <c r="E49" s="72"/>
      <c r="F49" s="73">
        <f>SUM(F50,)</f>
        <v>47095.1</v>
      </c>
      <c r="G49" s="73">
        <f aca="true" t="shared" si="18" ref="G49:N49">SUM(G50,)</f>
        <v>0</v>
      </c>
      <c r="H49" s="73">
        <f t="shared" si="18"/>
        <v>47095.1</v>
      </c>
      <c r="I49" s="73">
        <f t="shared" si="18"/>
        <v>46732.8</v>
      </c>
      <c r="J49" s="73">
        <f t="shared" si="18"/>
        <v>0</v>
      </c>
      <c r="K49" s="73">
        <f t="shared" si="18"/>
        <v>46732.8</v>
      </c>
      <c r="L49" s="73">
        <f t="shared" si="18"/>
        <v>47705.600000000006</v>
      </c>
      <c r="M49" s="73">
        <f t="shared" si="18"/>
        <v>0</v>
      </c>
      <c r="N49" s="73">
        <f t="shared" si="18"/>
        <v>47705.600000000006</v>
      </c>
    </row>
    <row r="50" spans="1:14" s="59" customFormat="1" ht="63">
      <c r="A50" s="60" t="s">
        <v>811</v>
      </c>
      <c r="B50" s="40" t="s">
        <v>458</v>
      </c>
      <c r="C50" s="72"/>
      <c r="D50" s="72"/>
      <c r="E50" s="72"/>
      <c r="F50" s="74">
        <f>SUM(F51:F52)</f>
        <v>47095.1</v>
      </c>
      <c r="G50" s="74">
        <f aca="true" t="shared" si="19" ref="G50:N50">SUM(G51:G52)</f>
        <v>0</v>
      </c>
      <c r="H50" s="74">
        <f t="shared" si="19"/>
        <v>47095.1</v>
      </c>
      <c r="I50" s="74">
        <f t="shared" si="19"/>
        <v>46732.8</v>
      </c>
      <c r="J50" s="74">
        <f t="shared" si="19"/>
        <v>0</v>
      </c>
      <c r="K50" s="74">
        <f t="shared" si="19"/>
        <v>46732.8</v>
      </c>
      <c r="L50" s="74">
        <f t="shared" si="19"/>
        <v>47705.600000000006</v>
      </c>
      <c r="M50" s="74">
        <f t="shared" si="19"/>
        <v>0</v>
      </c>
      <c r="N50" s="74">
        <f t="shared" si="19"/>
        <v>47705.600000000006</v>
      </c>
    </row>
    <row r="51" spans="1:14" ht="141.75">
      <c r="A51" s="60" t="s">
        <v>414</v>
      </c>
      <c r="B51" s="42" t="s">
        <v>744</v>
      </c>
      <c r="C51" s="42">
        <v>600</v>
      </c>
      <c r="D51" s="48" t="s">
        <v>395</v>
      </c>
      <c r="E51" s="48" t="s">
        <v>546</v>
      </c>
      <c r="F51" s="41">
        <f>SUM(G51:H51)</f>
        <v>37220.1</v>
      </c>
      <c r="G51" s="41">
        <v>0</v>
      </c>
      <c r="H51" s="41">
        <v>37220.1</v>
      </c>
      <c r="I51" s="41">
        <f>SUM(J51:K51)</f>
        <v>36980.8</v>
      </c>
      <c r="J51" s="41">
        <v>0</v>
      </c>
      <c r="K51" s="41">
        <v>36980.8</v>
      </c>
      <c r="L51" s="41">
        <f>SUM(M51:N51)</f>
        <v>37563.600000000006</v>
      </c>
      <c r="M51" s="41"/>
      <c r="N51" s="41">
        <f>14826.2+22737.4</f>
        <v>37563.600000000006</v>
      </c>
    </row>
    <row r="52" spans="1:14" ht="126">
      <c r="A52" s="44" t="s">
        <v>283</v>
      </c>
      <c r="B52" s="42" t="s">
        <v>571</v>
      </c>
      <c r="C52" s="42" t="s">
        <v>815</v>
      </c>
      <c r="D52" s="48" t="s">
        <v>395</v>
      </c>
      <c r="E52" s="48" t="s">
        <v>546</v>
      </c>
      <c r="F52" s="41">
        <f>SUM(G52:H52)</f>
        <v>9875</v>
      </c>
      <c r="G52" s="41">
        <v>0</v>
      </c>
      <c r="H52" s="41">
        <v>9875</v>
      </c>
      <c r="I52" s="41">
        <f>SUM(J52:K52)</f>
        <v>9752</v>
      </c>
      <c r="J52" s="41">
        <v>0</v>
      </c>
      <c r="K52" s="41">
        <v>9752</v>
      </c>
      <c r="L52" s="41">
        <f>SUM(M52:N52)</f>
        <v>10142</v>
      </c>
      <c r="M52" s="41">
        <v>0</v>
      </c>
      <c r="N52" s="41">
        <v>10142</v>
      </c>
    </row>
    <row r="53" spans="1:14" ht="94.5">
      <c r="A53" s="36" t="s">
        <v>135</v>
      </c>
      <c r="B53" s="77" t="s">
        <v>459</v>
      </c>
      <c r="C53" s="57"/>
      <c r="D53" s="57"/>
      <c r="E53" s="57"/>
      <c r="F53" s="58">
        <f>SUM(F54,F56,F60,)</f>
        <v>44187.2</v>
      </c>
      <c r="G53" s="58">
        <f aca="true" t="shared" si="20" ref="G53:N53">SUM(G54,G56,G60,)</f>
        <v>14889.2</v>
      </c>
      <c r="H53" s="58">
        <f t="shared" si="20"/>
        <v>29298</v>
      </c>
      <c r="I53" s="58">
        <f t="shared" si="20"/>
        <v>44379.3</v>
      </c>
      <c r="J53" s="58">
        <f t="shared" si="20"/>
        <v>15477.1</v>
      </c>
      <c r="K53" s="58">
        <f t="shared" si="20"/>
        <v>28902.2</v>
      </c>
      <c r="L53" s="58">
        <f t="shared" si="20"/>
        <v>46609.4</v>
      </c>
      <c r="M53" s="58">
        <f t="shared" si="20"/>
        <v>16097.4</v>
      </c>
      <c r="N53" s="58">
        <f t="shared" si="20"/>
        <v>30512</v>
      </c>
    </row>
    <row r="54" spans="1:14" ht="47.25">
      <c r="A54" s="60" t="s">
        <v>799</v>
      </c>
      <c r="B54" s="40" t="s">
        <v>460</v>
      </c>
      <c r="C54" s="57"/>
      <c r="D54" s="57"/>
      <c r="E54" s="57"/>
      <c r="F54" s="41">
        <f aca="true" t="shared" si="21" ref="F54:N54">F55</f>
        <v>2149</v>
      </c>
      <c r="G54" s="41">
        <f t="shared" si="21"/>
        <v>0</v>
      </c>
      <c r="H54" s="41">
        <f t="shared" si="21"/>
        <v>2149</v>
      </c>
      <c r="I54" s="41">
        <f t="shared" si="21"/>
        <v>2272</v>
      </c>
      <c r="J54" s="41">
        <f t="shared" si="21"/>
        <v>0</v>
      </c>
      <c r="K54" s="41">
        <f t="shared" si="21"/>
        <v>2272</v>
      </c>
      <c r="L54" s="41">
        <f t="shared" si="21"/>
        <v>2363</v>
      </c>
      <c r="M54" s="62">
        <f t="shared" si="21"/>
        <v>0</v>
      </c>
      <c r="N54" s="41">
        <f t="shared" si="21"/>
        <v>2363</v>
      </c>
    </row>
    <row r="55" spans="1:14" ht="173.25">
      <c r="A55" s="46" t="s">
        <v>323</v>
      </c>
      <c r="B55" s="42" t="s">
        <v>746</v>
      </c>
      <c r="C55" s="42">
        <v>100</v>
      </c>
      <c r="D55" s="48" t="s">
        <v>395</v>
      </c>
      <c r="E55" s="48" t="s">
        <v>547</v>
      </c>
      <c r="F55" s="41">
        <f>SUM(G55:H55)</f>
        <v>2149</v>
      </c>
      <c r="G55" s="49"/>
      <c r="H55" s="49">
        <v>2149</v>
      </c>
      <c r="I55" s="41">
        <f>SUM(J55:K55)</f>
        <v>2272</v>
      </c>
      <c r="J55" s="49"/>
      <c r="K55" s="49">
        <v>2272</v>
      </c>
      <c r="L55" s="41">
        <f>SUM(M55:N55)</f>
        <v>2363</v>
      </c>
      <c r="M55" s="49"/>
      <c r="N55" s="49">
        <v>2363</v>
      </c>
    </row>
    <row r="56" spans="1:14" ht="110.25">
      <c r="A56" s="60" t="s">
        <v>798</v>
      </c>
      <c r="B56" s="40" t="s">
        <v>461</v>
      </c>
      <c r="C56" s="42"/>
      <c r="D56" s="42"/>
      <c r="E56" s="42"/>
      <c r="F56" s="41">
        <f aca="true" t="shared" si="22" ref="F56:N56">SUM(F57:F59)</f>
        <v>27149</v>
      </c>
      <c r="G56" s="41">
        <f t="shared" si="22"/>
        <v>0</v>
      </c>
      <c r="H56" s="41">
        <f t="shared" si="22"/>
        <v>27149</v>
      </c>
      <c r="I56" s="41">
        <f t="shared" si="22"/>
        <v>26630.2</v>
      </c>
      <c r="J56" s="41">
        <f t="shared" si="22"/>
        <v>0</v>
      </c>
      <c r="K56" s="41">
        <f t="shared" si="22"/>
        <v>26630.2</v>
      </c>
      <c r="L56" s="41">
        <f t="shared" si="22"/>
        <v>28149</v>
      </c>
      <c r="M56" s="41">
        <f t="shared" si="22"/>
        <v>0</v>
      </c>
      <c r="N56" s="41">
        <f t="shared" si="22"/>
        <v>28149</v>
      </c>
    </row>
    <row r="57" spans="1:14" ht="204.75">
      <c r="A57" s="46" t="s">
        <v>324</v>
      </c>
      <c r="B57" s="42" t="s">
        <v>748</v>
      </c>
      <c r="C57" s="42">
        <v>100</v>
      </c>
      <c r="D57" s="55" t="s">
        <v>395</v>
      </c>
      <c r="E57" s="55" t="s">
        <v>547</v>
      </c>
      <c r="F57" s="41">
        <f>SUM(G57:H57)</f>
        <v>23827</v>
      </c>
      <c r="G57" s="49"/>
      <c r="H57" s="49">
        <v>23827</v>
      </c>
      <c r="I57" s="41">
        <f>SUM(J57:K57)</f>
        <v>24780</v>
      </c>
      <c r="J57" s="49"/>
      <c r="K57" s="49">
        <v>24780</v>
      </c>
      <c r="L57" s="41">
        <f>SUM(M57:N57)</f>
        <v>25771</v>
      </c>
      <c r="M57" s="49"/>
      <c r="N57" s="49">
        <v>25771</v>
      </c>
    </row>
    <row r="58" spans="1:14" ht="126">
      <c r="A58" s="46" t="s">
        <v>325</v>
      </c>
      <c r="B58" s="42" t="s">
        <v>748</v>
      </c>
      <c r="C58" s="42">
        <v>200</v>
      </c>
      <c r="D58" s="55" t="s">
        <v>395</v>
      </c>
      <c r="E58" s="55" t="s">
        <v>547</v>
      </c>
      <c r="F58" s="41">
        <f>SUM(G58:H58)</f>
        <v>3312.4</v>
      </c>
      <c r="G58" s="49"/>
      <c r="H58" s="49">
        <v>3312.4</v>
      </c>
      <c r="I58" s="41">
        <f>SUM(J58:K58)</f>
        <v>1850.2</v>
      </c>
      <c r="J58" s="49"/>
      <c r="K58" s="49">
        <v>1850.2</v>
      </c>
      <c r="L58" s="41">
        <f>SUM(M58:N58)</f>
        <v>2378</v>
      </c>
      <c r="M58" s="49"/>
      <c r="N58" s="49">
        <v>2378</v>
      </c>
    </row>
    <row r="59" spans="1:14" ht="94.5">
      <c r="A59" s="46" t="s">
        <v>326</v>
      </c>
      <c r="B59" s="42" t="s">
        <v>748</v>
      </c>
      <c r="C59" s="42">
        <v>800</v>
      </c>
      <c r="D59" s="55" t="s">
        <v>395</v>
      </c>
      <c r="E59" s="55" t="s">
        <v>547</v>
      </c>
      <c r="F59" s="41">
        <f>SUM(G59:H59)</f>
        <v>9.6</v>
      </c>
      <c r="G59" s="49"/>
      <c r="H59" s="49">
        <v>9.6</v>
      </c>
      <c r="I59" s="41">
        <f>SUM(J59:K59)</f>
        <v>0</v>
      </c>
      <c r="J59" s="49"/>
      <c r="K59" s="49"/>
      <c r="L59" s="41">
        <f>SUM(M59:N59)</f>
        <v>0</v>
      </c>
      <c r="M59" s="49"/>
      <c r="N59" s="49"/>
    </row>
    <row r="60" spans="1:14" ht="47.25">
      <c r="A60" s="60" t="s">
        <v>796</v>
      </c>
      <c r="B60" s="78" t="s">
        <v>462</v>
      </c>
      <c r="C60" s="42"/>
      <c r="D60" s="42"/>
      <c r="E60" s="42"/>
      <c r="F60" s="41">
        <f>SUM(F61:F63)</f>
        <v>14889.2</v>
      </c>
      <c r="G60" s="41">
        <f aca="true" t="shared" si="23" ref="G60:N60">SUM(G61:G63)</f>
        <v>14889.2</v>
      </c>
      <c r="H60" s="41">
        <f t="shared" si="23"/>
        <v>0</v>
      </c>
      <c r="I60" s="41">
        <f t="shared" si="23"/>
        <v>15477.1</v>
      </c>
      <c r="J60" s="41">
        <f t="shared" si="23"/>
        <v>15477.1</v>
      </c>
      <c r="K60" s="41">
        <f t="shared" si="23"/>
        <v>0</v>
      </c>
      <c r="L60" s="41">
        <f t="shared" si="23"/>
        <v>16097.4</v>
      </c>
      <c r="M60" s="41">
        <f t="shared" si="23"/>
        <v>16097.4</v>
      </c>
      <c r="N60" s="41">
        <f t="shared" si="23"/>
        <v>0</v>
      </c>
    </row>
    <row r="61" spans="1:14" ht="283.5">
      <c r="A61" s="46" t="s">
        <v>379</v>
      </c>
      <c r="B61" s="79" t="s">
        <v>747</v>
      </c>
      <c r="C61" s="42" t="s">
        <v>167</v>
      </c>
      <c r="D61" s="54" t="s">
        <v>820</v>
      </c>
      <c r="E61" s="54" t="s">
        <v>546</v>
      </c>
      <c r="F61" s="41">
        <f>SUM(G61:H61)</f>
        <v>11867</v>
      </c>
      <c r="G61" s="41">
        <v>11867</v>
      </c>
      <c r="H61" s="41"/>
      <c r="I61" s="41">
        <f>SUM(J61:K61)</f>
        <v>12341</v>
      </c>
      <c r="J61" s="41">
        <v>12341</v>
      </c>
      <c r="K61" s="41"/>
      <c r="L61" s="41">
        <f>SUM(M61:N61)</f>
        <v>12841</v>
      </c>
      <c r="M61" s="41">
        <v>12841</v>
      </c>
      <c r="N61" s="41"/>
    </row>
    <row r="62" spans="1:14" ht="189">
      <c r="A62" s="46" t="s">
        <v>528</v>
      </c>
      <c r="B62" s="79" t="s">
        <v>747</v>
      </c>
      <c r="C62" s="42" t="s">
        <v>818</v>
      </c>
      <c r="D62" s="54" t="s">
        <v>820</v>
      </c>
      <c r="E62" s="54" t="s">
        <v>546</v>
      </c>
      <c r="F62" s="41">
        <f>SUM(G62:H62)</f>
        <v>2607.2</v>
      </c>
      <c r="G62" s="41">
        <v>2607.2</v>
      </c>
      <c r="H62" s="41"/>
      <c r="I62" s="41">
        <f>SUM(J62:K62)</f>
        <v>2709.1</v>
      </c>
      <c r="J62" s="41">
        <v>2709.1</v>
      </c>
      <c r="K62" s="41"/>
      <c r="L62" s="41">
        <f>SUM(M62:N62)</f>
        <v>2818.4</v>
      </c>
      <c r="M62" s="41">
        <v>2818.4</v>
      </c>
      <c r="N62" s="41"/>
    </row>
    <row r="63" spans="1:14" ht="220.5">
      <c r="A63" s="46" t="s">
        <v>427</v>
      </c>
      <c r="B63" s="79" t="s">
        <v>747</v>
      </c>
      <c r="C63" s="42" t="s">
        <v>815</v>
      </c>
      <c r="D63" s="54" t="s">
        <v>820</v>
      </c>
      <c r="E63" s="54" t="s">
        <v>546</v>
      </c>
      <c r="F63" s="41">
        <f>SUM(G63:H63)</f>
        <v>415</v>
      </c>
      <c r="G63" s="49">
        <v>415</v>
      </c>
      <c r="H63" s="49"/>
      <c r="I63" s="41">
        <f>SUM(J63:K63)</f>
        <v>427</v>
      </c>
      <c r="J63" s="49">
        <v>427</v>
      </c>
      <c r="K63" s="49"/>
      <c r="L63" s="41">
        <f>SUM(M63:N63)</f>
        <v>438</v>
      </c>
      <c r="M63" s="49">
        <v>438</v>
      </c>
      <c r="N63" s="49"/>
    </row>
    <row r="64" spans="1:14" s="59" customFormat="1" ht="78.75">
      <c r="A64" s="36" t="s">
        <v>136</v>
      </c>
      <c r="B64" s="71" t="s">
        <v>463</v>
      </c>
      <c r="C64" s="72"/>
      <c r="D64" s="72"/>
      <c r="E64" s="72"/>
      <c r="F64" s="73">
        <f>SUM(F65,F104,F111,F128,F131,F135)</f>
        <v>150692.3</v>
      </c>
      <c r="G64" s="73">
        <f aca="true" t="shared" si="24" ref="G64:N64">SUM(G65,G104,G111,G128,G131,G135)</f>
        <v>143653.3</v>
      </c>
      <c r="H64" s="73">
        <f t="shared" si="24"/>
        <v>7039</v>
      </c>
      <c r="I64" s="73">
        <f t="shared" si="24"/>
        <v>152481.8</v>
      </c>
      <c r="J64" s="73">
        <f t="shared" si="24"/>
        <v>150913.3</v>
      </c>
      <c r="K64" s="73">
        <f t="shared" si="24"/>
        <v>1568.5</v>
      </c>
      <c r="L64" s="73">
        <f t="shared" si="24"/>
        <v>154088.8</v>
      </c>
      <c r="M64" s="73">
        <f t="shared" si="24"/>
        <v>154088.8</v>
      </c>
      <c r="N64" s="73">
        <f t="shared" si="24"/>
        <v>0</v>
      </c>
    </row>
    <row r="65" spans="1:14" ht="126">
      <c r="A65" s="36" t="s">
        <v>137</v>
      </c>
      <c r="B65" s="77" t="s">
        <v>464</v>
      </c>
      <c r="C65" s="57"/>
      <c r="D65" s="57"/>
      <c r="E65" s="57"/>
      <c r="F65" s="58">
        <f aca="true" t="shared" si="25" ref="F65:N65">SUM(F66,F83)</f>
        <v>52661.1</v>
      </c>
      <c r="G65" s="58">
        <f t="shared" si="25"/>
        <v>46648.1</v>
      </c>
      <c r="H65" s="58">
        <f t="shared" si="25"/>
        <v>6013</v>
      </c>
      <c r="I65" s="58">
        <f t="shared" si="25"/>
        <v>49411.4</v>
      </c>
      <c r="J65" s="58">
        <f t="shared" si="25"/>
        <v>47842.9</v>
      </c>
      <c r="K65" s="58">
        <f t="shared" si="25"/>
        <v>1568.5</v>
      </c>
      <c r="L65" s="58">
        <f t="shared" si="25"/>
        <v>49045.9</v>
      </c>
      <c r="M65" s="145">
        <f t="shared" si="25"/>
        <v>49045.9</v>
      </c>
      <c r="N65" s="58">
        <f t="shared" si="25"/>
        <v>0</v>
      </c>
    </row>
    <row r="66" spans="1:14" ht="47.25">
      <c r="A66" s="60" t="s">
        <v>354</v>
      </c>
      <c r="B66" s="61" t="s">
        <v>465</v>
      </c>
      <c r="C66" s="57"/>
      <c r="D66" s="57"/>
      <c r="E66" s="57"/>
      <c r="F66" s="41">
        <f>SUM(F67:F82)</f>
        <v>30497.1</v>
      </c>
      <c r="G66" s="41">
        <f aca="true" t="shared" si="26" ref="G66:N66">SUM(G67:G82)</f>
        <v>30497.1</v>
      </c>
      <c r="H66" s="41">
        <f t="shared" si="26"/>
        <v>0</v>
      </c>
      <c r="I66" s="41">
        <f t="shared" si="26"/>
        <v>30971.9</v>
      </c>
      <c r="J66" s="41">
        <f t="shared" si="26"/>
        <v>30971.9</v>
      </c>
      <c r="K66" s="41">
        <f t="shared" si="26"/>
        <v>0</v>
      </c>
      <c r="L66" s="41">
        <f t="shared" si="26"/>
        <v>31492.9</v>
      </c>
      <c r="M66" s="41">
        <f>SUM(M67:M82)</f>
        <v>31492.9</v>
      </c>
      <c r="N66" s="41">
        <f t="shared" si="26"/>
        <v>0</v>
      </c>
    </row>
    <row r="67" spans="1:14" ht="157.5">
      <c r="A67" s="46" t="s">
        <v>328</v>
      </c>
      <c r="B67" s="47" t="s">
        <v>2</v>
      </c>
      <c r="C67" s="42" t="s">
        <v>169</v>
      </c>
      <c r="D67" s="42" t="s">
        <v>820</v>
      </c>
      <c r="E67" s="42" t="s">
        <v>546</v>
      </c>
      <c r="F67" s="116">
        <f>SUM(G67:H67)</f>
        <v>1</v>
      </c>
      <c r="G67" s="117">
        <v>1</v>
      </c>
      <c r="H67" s="117"/>
      <c r="I67" s="116">
        <f>SUM(J67:K67)</f>
        <v>0.7</v>
      </c>
      <c r="J67" s="117">
        <v>0.7</v>
      </c>
      <c r="K67" s="117"/>
      <c r="L67" s="116">
        <f>SUM(M67:N67)</f>
        <v>0.7</v>
      </c>
      <c r="M67" s="117">
        <v>0.7</v>
      </c>
      <c r="N67" s="117"/>
    </row>
    <row r="68" spans="1:14" ht="141.75">
      <c r="A68" s="39" t="s">
        <v>363</v>
      </c>
      <c r="B68" s="47" t="s">
        <v>2</v>
      </c>
      <c r="C68" s="42" t="s">
        <v>818</v>
      </c>
      <c r="D68" s="42" t="s">
        <v>820</v>
      </c>
      <c r="E68" s="42" t="s">
        <v>546</v>
      </c>
      <c r="F68" s="116">
        <f>SUM(G68:H68)</f>
        <v>28</v>
      </c>
      <c r="G68" s="117">
        <v>28</v>
      </c>
      <c r="H68" s="117"/>
      <c r="I68" s="116">
        <f>SUM(J68:K68)</f>
        <v>10.3</v>
      </c>
      <c r="J68" s="117">
        <v>10.3</v>
      </c>
      <c r="K68" s="117"/>
      <c r="L68" s="116">
        <f>SUM(M68:N68)</f>
        <v>9.3</v>
      </c>
      <c r="M68" s="117">
        <v>9.3</v>
      </c>
      <c r="N68" s="117"/>
    </row>
    <row r="69" spans="1:14" ht="141.75">
      <c r="A69" s="39" t="s">
        <v>363</v>
      </c>
      <c r="B69" s="47" t="s">
        <v>273</v>
      </c>
      <c r="C69" s="42" t="s">
        <v>818</v>
      </c>
      <c r="D69" s="42" t="s">
        <v>820</v>
      </c>
      <c r="E69" s="42" t="s">
        <v>546</v>
      </c>
      <c r="F69" s="116">
        <f>SUM(G69:H69)</f>
        <v>27</v>
      </c>
      <c r="G69" s="117">
        <v>27</v>
      </c>
      <c r="H69" s="117"/>
      <c r="I69" s="116">
        <f>SUM(J69:K69)</f>
        <v>27</v>
      </c>
      <c r="J69" s="117">
        <v>27</v>
      </c>
      <c r="K69" s="117"/>
      <c r="L69" s="116">
        <f>SUM(M69:N69)</f>
        <v>27</v>
      </c>
      <c r="M69" s="117">
        <v>27</v>
      </c>
      <c r="N69" s="117"/>
    </row>
    <row r="70" spans="1:14" ht="78.75">
      <c r="A70" s="60" t="s">
        <v>538</v>
      </c>
      <c r="B70" s="47" t="s">
        <v>778</v>
      </c>
      <c r="C70" s="42" t="s">
        <v>169</v>
      </c>
      <c r="D70" s="42">
        <v>10</v>
      </c>
      <c r="E70" s="48" t="s">
        <v>546</v>
      </c>
      <c r="F70" s="41">
        <f aca="true" t="shared" si="27" ref="F70:F81">SUM(G70:H70)</f>
        <v>208</v>
      </c>
      <c r="G70" s="41">
        <v>208</v>
      </c>
      <c r="H70" s="41"/>
      <c r="I70" s="41">
        <f aca="true" t="shared" si="28" ref="I70:I81">SUM(J70:K70)</f>
        <v>208</v>
      </c>
      <c r="J70" s="41">
        <v>208</v>
      </c>
      <c r="K70" s="41"/>
      <c r="L70" s="41">
        <f aca="true" t="shared" si="29" ref="L70:L81">SUM(M70:N70)</f>
        <v>208</v>
      </c>
      <c r="M70" s="41">
        <v>208</v>
      </c>
      <c r="N70" s="41"/>
    </row>
    <row r="71" spans="1:14" ht="94.5">
      <c r="A71" s="60" t="s">
        <v>330</v>
      </c>
      <c r="B71" s="47" t="s">
        <v>778</v>
      </c>
      <c r="C71" s="42" t="s">
        <v>818</v>
      </c>
      <c r="D71" s="42">
        <v>10</v>
      </c>
      <c r="E71" s="48" t="s">
        <v>546</v>
      </c>
      <c r="F71" s="41">
        <f t="shared" si="27"/>
        <v>18058</v>
      </c>
      <c r="G71" s="49">
        <v>18058</v>
      </c>
      <c r="H71" s="49"/>
      <c r="I71" s="41">
        <f t="shared" si="28"/>
        <v>18058</v>
      </c>
      <c r="J71" s="49">
        <v>18058</v>
      </c>
      <c r="K71" s="49"/>
      <c r="L71" s="41">
        <f t="shared" si="29"/>
        <v>18058</v>
      </c>
      <c r="M71" s="49">
        <v>18058</v>
      </c>
      <c r="N71" s="49"/>
    </row>
    <row r="72" spans="1:14" ht="110.25">
      <c r="A72" s="60" t="s">
        <v>539</v>
      </c>
      <c r="B72" s="47" t="s">
        <v>779</v>
      </c>
      <c r="C72" s="42" t="s">
        <v>169</v>
      </c>
      <c r="D72" s="42">
        <v>10</v>
      </c>
      <c r="E72" s="48" t="s">
        <v>546</v>
      </c>
      <c r="F72" s="41">
        <f t="shared" si="27"/>
        <v>50</v>
      </c>
      <c r="G72" s="41">
        <v>50</v>
      </c>
      <c r="H72" s="41"/>
      <c r="I72" s="41">
        <f t="shared" si="28"/>
        <v>50</v>
      </c>
      <c r="J72" s="41">
        <v>50</v>
      </c>
      <c r="K72" s="41"/>
      <c r="L72" s="41">
        <f t="shared" si="29"/>
        <v>50</v>
      </c>
      <c r="M72" s="41">
        <v>50</v>
      </c>
      <c r="N72" s="41"/>
    </row>
    <row r="73" spans="1:14" ht="94.5">
      <c r="A73" s="60" t="s">
        <v>75</v>
      </c>
      <c r="B73" s="47" t="s">
        <v>779</v>
      </c>
      <c r="C73" s="42" t="s">
        <v>818</v>
      </c>
      <c r="D73" s="42">
        <v>10</v>
      </c>
      <c r="E73" s="48" t="s">
        <v>546</v>
      </c>
      <c r="F73" s="41">
        <f t="shared" si="27"/>
        <v>2415</v>
      </c>
      <c r="G73" s="49">
        <v>2415</v>
      </c>
      <c r="H73" s="49"/>
      <c r="I73" s="41">
        <f t="shared" si="28"/>
        <v>2520</v>
      </c>
      <c r="J73" s="49">
        <v>2520</v>
      </c>
      <c r="K73" s="49"/>
      <c r="L73" s="41">
        <f t="shared" si="29"/>
        <v>2652</v>
      </c>
      <c r="M73" s="49">
        <v>2652</v>
      </c>
      <c r="N73" s="49"/>
    </row>
    <row r="74" spans="1:14" ht="110.25">
      <c r="A74" s="44" t="s">
        <v>329</v>
      </c>
      <c r="B74" s="47" t="s">
        <v>616</v>
      </c>
      <c r="C74" s="42" t="s">
        <v>169</v>
      </c>
      <c r="D74" s="42">
        <v>10</v>
      </c>
      <c r="E74" s="48" t="s">
        <v>546</v>
      </c>
      <c r="F74" s="41">
        <f t="shared" si="27"/>
        <v>50</v>
      </c>
      <c r="G74" s="41">
        <v>50</v>
      </c>
      <c r="H74" s="41"/>
      <c r="I74" s="41">
        <f t="shared" si="28"/>
        <v>52</v>
      </c>
      <c r="J74" s="41">
        <v>52</v>
      </c>
      <c r="K74" s="41"/>
      <c r="L74" s="41">
        <f t="shared" si="29"/>
        <v>54</v>
      </c>
      <c r="M74" s="41">
        <v>54</v>
      </c>
      <c r="N74" s="41"/>
    </row>
    <row r="75" spans="1:14" ht="94.5">
      <c r="A75" s="44" t="s">
        <v>76</v>
      </c>
      <c r="B75" s="47" t="s">
        <v>616</v>
      </c>
      <c r="C75" s="42" t="s">
        <v>818</v>
      </c>
      <c r="D75" s="42">
        <v>10</v>
      </c>
      <c r="E75" s="48" t="s">
        <v>546</v>
      </c>
      <c r="F75" s="41">
        <f t="shared" si="27"/>
        <v>3820</v>
      </c>
      <c r="G75" s="49">
        <v>3820</v>
      </c>
      <c r="H75" s="49"/>
      <c r="I75" s="41">
        <f t="shared" si="28"/>
        <v>3973</v>
      </c>
      <c r="J75" s="49">
        <v>3973</v>
      </c>
      <c r="K75" s="49"/>
      <c r="L75" s="41">
        <f t="shared" si="29"/>
        <v>4132</v>
      </c>
      <c r="M75" s="49">
        <v>4132</v>
      </c>
      <c r="N75" s="49"/>
    </row>
    <row r="76" spans="1:14" ht="173.25">
      <c r="A76" s="44" t="s">
        <v>331</v>
      </c>
      <c r="B76" s="47" t="s">
        <v>617</v>
      </c>
      <c r="C76" s="42" t="s">
        <v>169</v>
      </c>
      <c r="D76" s="42">
        <v>10</v>
      </c>
      <c r="E76" s="48" t="s">
        <v>546</v>
      </c>
      <c r="F76" s="41">
        <f t="shared" si="27"/>
        <v>2</v>
      </c>
      <c r="G76" s="41">
        <v>2</v>
      </c>
      <c r="H76" s="41"/>
      <c r="I76" s="41">
        <f t="shared" si="28"/>
        <v>2</v>
      </c>
      <c r="J76" s="41">
        <v>2</v>
      </c>
      <c r="K76" s="41"/>
      <c r="L76" s="41">
        <f t="shared" si="29"/>
        <v>2</v>
      </c>
      <c r="M76" s="41">
        <v>2</v>
      </c>
      <c r="N76" s="41"/>
    </row>
    <row r="77" spans="1:14" ht="157.5">
      <c r="A77" s="44" t="s">
        <v>77</v>
      </c>
      <c r="B77" s="47" t="s">
        <v>617</v>
      </c>
      <c r="C77" s="42" t="s">
        <v>818</v>
      </c>
      <c r="D77" s="42">
        <v>10</v>
      </c>
      <c r="E77" s="48" t="s">
        <v>546</v>
      </c>
      <c r="F77" s="41">
        <f t="shared" si="27"/>
        <v>98</v>
      </c>
      <c r="G77" s="49">
        <v>98</v>
      </c>
      <c r="H77" s="49"/>
      <c r="I77" s="41">
        <f t="shared" si="28"/>
        <v>102</v>
      </c>
      <c r="J77" s="49">
        <v>102</v>
      </c>
      <c r="K77" s="49"/>
      <c r="L77" s="41">
        <f t="shared" si="29"/>
        <v>106</v>
      </c>
      <c r="M77" s="49">
        <v>106</v>
      </c>
      <c r="N77" s="49"/>
    </row>
    <row r="78" spans="1:14" ht="126">
      <c r="A78" s="44" t="s">
        <v>348</v>
      </c>
      <c r="B78" s="47" t="s">
        <v>618</v>
      </c>
      <c r="C78" s="42" t="s">
        <v>169</v>
      </c>
      <c r="D78" s="42">
        <v>10</v>
      </c>
      <c r="E78" s="48" t="s">
        <v>546</v>
      </c>
      <c r="F78" s="41">
        <f t="shared" si="27"/>
        <v>57</v>
      </c>
      <c r="G78" s="41">
        <v>57</v>
      </c>
      <c r="H78" s="41"/>
      <c r="I78" s="41">
        <f t="shared" si="28"/>
        <v>59</v>
      </c>
      <c r="J78" s="41">
        <v>59</v>
      </c>
      <c r="K78" s="41"/>
      <c r="L78" s="41">
        <f t="shared" si="29"/>
        <v>70</v>
      </c>
      <c r="M78" s="41">
        <v>70</v>
      </c>
      <c r="N78" s="41"/>
    </row>
    <row r="79" spans="1:14" ht="110.25">
      <c r="A79" s="44" t="s">
        <v>78</v>
      </c>
      <c r="B79" s="47" t="s">
        <v>618</v>
      </c>
      <c r="C79" s="42" t="s">
        <v>818</v>
      </c>
      <c r="D79" s="42">
        <v>10</v>
      </c>
      <c r="E79" s="48" t="s">
        <v>546</v>
      </c>
      <c r="F79" s="41">
        <f t="shared" si="27"/>
        <v>4330</v>
      </c>
      <c r="G79" s="49">
        <v>4330</v>
      </c>
      <c r="H79" s="49"/>
      <c r="I79" s="41">
        <f t="shared" si="28"/>
        <v>4503</v>
      </c>
      <c r="J79" s="49">
        <v>4503</v>
      </c>
      <c r="K79" s="49"/>
      <c r="L79" s="41">
        <f t="shared" si="29"/>
        <v>4674</v>
      </c>
      <c r="M79" s="49">
        <v>4674</v>
      </c>
      <c r="N79" s="49"/>
    </row>
    <row r="80" spans="1:14" ht="110.25">
      <c r="A80" s="60" t="s">
        <v>347</v>
      </c>
      <c r="B80" s="47" t="s">
        <v>619</v>
      </c>
      <c r="C80" s="42" t="s">
        <v>169</v>
      </c>
      <c r="D80" s="42">
        <v>10</v>
      </c>
      <c r="E80" s="48" t="s">
        <v>546</v>
      </c>
      <c r="F80" s="41">
        <f t="shared" si="27"/>
        <v>14</v>
      </c>
      <c r="G80" s="41">
        <v>14</v>
      </c>
      <c r="H80" s="41"/>
      <c r="I80" s="41">
        <f t="shared" si="28"/>
        <v>14</v>
      </c>
      <c r="J80" s="41">
        <v>14</v>
      </c>
      <c r="K80" s="41"/>
      <c r="L80" s="41">
        <f t="shared" si="29"/>
        <v>14</v>
      </c>
      <c r="M80" s="41">
        <v>14</v>
      </c>
      <c r="N80" s="41"/>
    </row>
    <row r="81" spans="1:14" ht="94.5">
      <c r="A81" s="60" t="s">
        <v>346</v>
      </c>
      <c r="B81" s="47" t="s">
        <v>619</v>
      </c>
      <c r="C81" s="42" t="s">
        <v>818</v>
      </c>
      <c r="D81" s="42">
        <v>10</v>
      </c>
      <c r="E81" s="48" t="s">
        <v>546</v>
      </c>
      <c r="F81" s="41">
        <f t="shared" si="27"/>
        <v>1022</v>
      </c>
      <c r="G81" s="49">
        <v>1022</v>
      </c>
      <c r="H81" s="49"/>
      <c r="I81" s="41">
        <f t="shared" si="28"/>
        <v>1063</v>
      </c>
      <c r="J81" s="49">
        <v>1063</v>
      </c>
      <c r="K81" s="49"/>
      <c r="L81" s="41">
        <f t="shared" si="29"/>
        <v>1106</v>
      </c>
      <c r="M81" s="49">
        <v>1106</v>
      </c>
      <c r="N81" s="49"/>
    </row>
    <row r="82" spans="1:14" ht="110.25">
      <c r="A82" s="39" t="s">
        <v>271</v>
      </c>
      <c r="B82" s="47" t="s">
        <v>272</v>
      </c>
      <c r="C82" s="42" t="s">
        <v>818</v>
      </c>
      <c r="D82" s="42">
        <v>10</v>
      </c>
      <c r="E82" s="48" t="s">
        <v>546</v>
      </c>
      <c r="F82" s="41">
        <f>SUM(G82:H82)</f>
        <v>317.1</v>
      </c>
      <c r="G82" s="49">
        <v>317.1</v>
      </c>
      <c r="H82" s="49"/>
      <c r="I82" s="41">
        <f>SUM(J82:K82)</f>
        <v>329.9</v>
      </c>
      <c r="J82" s="49">
        <v>329.9</v>
      </c>
      <c r="K82" s="49"/>
      <c r="L82" s="41">
        <f>SUM(M82:N82)</f>
        <v>329.9</v>
      </c>
      <c r="M82" s="49">
        <v>329.9</v>
      </c>
      <c r="N82" s="49"/>
    </row>
    <row r="83" spans="1:14" ht="47.25">
      <c r="A83" s="44" t="s">
        <v>406</v>
      </c>
      <c r="B83" s="40" t="s">
        <v>436</v>
      </c>
      <c r="C83" s="57"/>
      <c r="D83" s="57"/>
      <c r="E83" s="57"/>
      <c r="F83" s="41">
        <f aca="true" t="shared" si="30" ref="F83:N83">SUM(F84:F103)</f>
        <v>22164</v>
      </c>
      <c r="G83" s="41">
        <f t="shared" si="30"/>
        <v>16151</v>
      </c>
      <c r="H83" s="41">
        <f t="shared" si="30"/>
        <v>6013</v>
      </c>
      <c r="I83" s="41">
        <f t="shared" si="30"/>
        <v>18439.5</v>
      </c>
      <c r="J83" s="41">
        <f t="shared" si="30"/>
        <v>16871</v>
      </c>
      <c r="K83" s="41">
        <f t="shared" si="30"/>
        <v>1568.5</v>
      </c>
      <c r="L83" s="41">
        <f t="shared" si="30"/>
        <v>17553</v>
      </c>
      <c r="M83" s="41">
        <f t="shared" si="30"/>
        <v>17553</v>
      </c>
      <c r="N83" s="41">
        <f t="shared" si="30"/>
        <v>0</v>
      </c>
    </row>
    <row r="84" spans="1:14" ht="63">
      <c r="A84" s="60" t="s">
        <v>399</v>
      </c>
      <c r="B84" s="42" t="s">
        <v>597</v>
      </c>
      <c r="C84" s="42" t="s">
        <v>169</v>
      </c>
      <c r="D84" s="42" t="s">
        <v>820</v>
      </c>
      <c r="E84" s="48" t="s">
        <v>192</v>
      </c>
      <c r="F84" s="41">
        <f>SUM(G84:H84)</f>
        <v>41</v>
      </c>
      <c r="G84" s="41"/>
      <c r="H84" s="41">
        <v>41</v>
      </c>
      <c r="I84" s="41">
        <f>SUM(J84:K84)</f>
        <v>13</v>
      </c>
      <c r="J84" s="41"/>
      <c r="K84" s="41">
        <v>13</v>
      </c>
      <c r="L84" s="41">
        <f>SUM(M84:N84)</f>
        <v>0</v>
      </c>
      <c r="M84" s="41"/>
      <c r="N84" s="41">
        <v>0</v>
      </c>
    </row>
    <row r="85" spans="1:14" ht="47.25">
      <c r="A85" s="60" t="s">
        <v>400</v>
      </c>
      <c r="B85" s="42" t="s">
        <v>597</v>
      </c>
      <c r="C85" s="42" t="s">
        <v>818</v>
      </c>
      <c r="D85" s="42" t="s">
        <v>820</v>
      </c>
      <c r="E85" s="48" t="s">
        <v>192</v>
      </c>
      <c r="F85" s="41">
        <f>SUM(G85:H85)</f>
        <v>5104.5</v>
      </c>
      <c r="G85" s="49"/>
      <c r="H85" s="49">
        <v>5104.5</v>
      </c>
      <c r="I85" s="41">
        <f>SUM(J85:K85)</f>
        <v>1555.5</v>
      </c>
      <c r="J85" s="49"/>
      <c r="K85" s="49">
        <v>1555.5</v>
      </c>
      <c r="L85" s="41">
        <f>SUM(M85:N85)</f>
        <v>0</v>
      </c>
      <c r="M85" s="49"/>
      <c r="N85" s="49">
        <v>0</v>
      </c>
    </row>
    <row r="86" spans="1:14" ht="47.25">
      <c r="A86" s="39" t="s">
        <v>561</v>
      </c>
      <c r="B86" s="47" t="s">
        <v>560</v>
      </c>
      <c r="C86" s="42" t="s">
        <v>818</v>
      </c>
      <c r="D86" s="42">
        <v>10</v>
      </c>
      <c r="E86" s="48" t="s">
        <v>546</v>
      </c>
      <c r="F86" s="49">
        <f>SUM(G86:H86)</f>
        <v>867.5</v>
      </c>
      <c r="G86" s="49"/>
      <c r="H86" s="49">
        <v>867.5</v>
      </c>
      <c r="I86" s="49">
        <f aca="true" t="shared" si="31" ref="I86:I96">SUM(J86:K86)</f>
        <v>0</v>
      </c>
      <c r="J86" s="49"/>
      <c r="K86" s="49"/>
      <c r="L86" s="49">
        <f aca="true" t="shared" si="32" ref="L86:L96">SUM(M86:N86)</f>
        <v>0</v>
      </c>
      <c r="M86" s="50"/>
      <c r="N86" s="49"/>
    </row>
    <row r="87" spans="1:14" ht="94.5">
      <c r="A87" s="44" t="s">
        <v>766</v>
      </c>
      <c r="B87" s="47" t="s">
        <v>780</v>
      </c>
      <c r="C87" s="42" t="s">
        <v>169</v>
      </c>
      <c r="D87" s="42" t="s">
        <v>820</v>
      </c>
      <c r="E87" s="48" t="s">
        <v>546</v>
      </c>
      <c r="F87" s="41">
        <f aca="true" t="shared" si="33" ref="F87:F96">SUM(G87:H87)</f>
        <v>1.6</v>
      </c>
      <c r="G87" s="49">
        <v>1.6</v>
      </c>
      <c r="H87" s="49"/>
      <c r="I87" s="41">
        <f t="shared" si="31"/>
        <v>1.6</v>
      </c>
      <c r="J87" s="49">
        <v>1.6</v>
      </c>
      <c r="K87" s="49"/>
      <c r="L87" s="41">
        <f t="shared" si="32"/>
        <v>1.7</v>
      </c>
      <c r="M87" s="49">
        <v>1.7</v>
      </c>
      <c r="N87" s="49"/>
    </row>
    <row r="88" spans="1:14" ht="78.75">
      <c r="A88" s="44" t="s">
        <v>127</v>
      </c>
      <c r="B88" s="47" t="s">
        <v>780</v>
      </c>
      <c r="C88" s="42" t="s">
        <v>818</v>
      </c>
      <c r="D88" s="42" t="s">
        <v>820</v>
      </c>
      <c r="E88" s="48" t="s">
        <v>546</v>
      </c>
      <c r="F88" s="41">
        <f t="shared" si="33"/>
        <v>196.4</v>
      </c>
      <c r="G88" s="49">
        <v>196.4</v>
      </c>
      <c r="H88" s="49"/>
      <c r="I88" s="41">
        <f t="shared" si="31"/>
        <v>204.4</v>
      </c>
      <c r="J88" s="49">
        <v>204.4</v>
      </c>
      <c r="K88" s="49"/>
      <c r="L88" s="41">
        <f t="shared" si="32"/>
        <v>214.3</v>
      </c>
      <c r="M88" s="49">
        <v>214.3</v>
      </c>
      <c r="N88" s="49"/>
    </row>
    <row r="89" spans="1:14" ht="94.5">
      <c r="A89" s="44" t="s">
        <v>731</v>
      </c>
      <c r="B89" s="47" t="s">
        <v>781</v>
      </c>
      <c r="C89" s="42" t="s">
        <v>169</v>
      </c>
      <c r="D89" s="42" t="s">
        <v>820</v>
      </c>
      <c r="E89" s="48" t="s">
        <v>546</v>
      </c>
      <c r="F89" s="41">
        <f t="shared" si="33"/>
        <v>1</v>
      </c>
      <c r="G89" s="41">
        <v>1</v>
      </c>
      <c r="H89" s="41"/>
      <c r="I89" s="41">
        <f t="shared" si="31"/>
        <v>1</v>
      </c>
      <c r="J89" s="41">
        <v>1</v>
      </c>
      <c r="K89" s="41"/>
      <c r="L89" s="41">
        <f t="shared" si="32"/>
        <v>1</v>
      </c>
      <c r="M89" s="41">
        <v>1</v>
      </c>
      <c r="N89" s="41"/>
    </row>
    <row r="90" spans="1:14" ht="78.75">
      <c r="A90" s="44" t="s">
        <v>16</v>
      </c>
      <c r="B90" s="47" t="s">
        <v>781</v>
      </c>
      <c r="C90" s="42" t="s">
        <v>818</v>
      </c>
      <c r="D90" s="42" t="s">
        <v>820</v>
      </c>
      <c r="E90" s="48" t="s">
        <v>546</v>
      </c>
      <c r="F90" s="41">
        <f t="shared" si="33"/>
        <v>130</v>
      </c>
      <c r="G90" s="49">
        <v>130</v>
      </c>
      <c r="H90" s="49"/>
      <c r="I90" s="41">
        <f t="shared" si="31"/>
        <v>135</v>
      </c>
      <c r="J90" s="49">
        <v>135</v>
      </c>
      <c r="K90" s="49"/>
      <c r="L90" s="41">
        <f t="shared" si="32"/>
        <v>140</v>
      </c>
      <c r="M90" s="49">
        <v>140</v>
      </c>
      <c r="N90" s="49"/>
    </row>
    <row r="91" spans="1:14" ht="236.25">
      <c r="A91" s="44" t="s">
        <v>17</v>
      </c>
      <c r="B91" s="47" t="s">
        <v>782</v>
      </c>
      <c r="C91" s="42" t="s">
        <v>169</v>
      </c>
      <c r="D91" s="42">
        <v>10</v>
      </c>
      <c r="E91" s="48" t="s">
        <v>546</v>
      </c>
      <c r="F91" s="41">
        <f t="shared" si="33"/>
        <v>0.5</v>
      </c>
      <c r="G91" s="41">
        <v>0.5</v>
      </c>
      <c r="H91" s="41"/>
      <c r="I91" s="41">
        <f t="shared" si="31"/>
        <v>0.6</v>
      </c>
      <c r="J91" s="41">
        <v>0.6</v>
      </c>
      <c r="K91" s="41"/>
      <c r="L91" s="41">
        <f t="shared" si="32"/>
        <v>0.6</v>
      </c>
      <c r="M91" s="41">
        <v>0.6</v>
      </c>
      <c r="N91" s="41"/>
    </row>
    <row r="92" spans="1:14" ht="220.5">
      <c r="A92" s="44" t="s">
        <v>18</v>
      </c>
      <c r="B92" s="47" t="s">
        <v>782</v>
      </c>
      <c r="C92" s="42" t="s">
        <v>818</v>
      </c>
      <c r="D92" s="42">
        <v>10</v>
      </c>
      <c r="E92" s="48" t="s">
        <v>546</v>
      </c>
      <c r="F92" s="41">
        <f t="shared" si="33"/>
        <v>67.5</v>
      </c>
      <c r="G92" s="49">
        <v>67.5</v>
      </c>
      <c r="H92" s="49"/>
      <c r="I92" s="41">
        <f t="shared" si="31"/>
        <v>70.4</v>
      </c>
      <c r="J92" s="49">
        <v>70.4</v>
      </c>
      <c r="K92" s="49"/>
      <c r="L92" s="41">
        <f t="shared" si="32"/>
        <v>73.4</v>
      </c>
      <c r="M92" s="49">
        <v>73.4</v>
      </c>
      <c r="N92" s="49"/>
    </row>
    <row r="93" spans="1:14" ht="94.5">
      <c r="A93" s="44" t="s">
        <v>784</v>
      </c>
      <c r="B93" s="47" t="s">
        <v>783</v>
      </c>
      <c r="C93" s="42" t="s">
        <v>169</v>
      </c>
      <c r="D93" s="42" t="s">
        <v>820</v>
      </c>
      <c r="E93" s="48" t="s">
        <v>546</v>
      </c>
      <c r="F93" s="41">
        <f t="shared" si="33"/>
        <v>64.2</v>
      </c>
      <c r="G93" s="41">
        <v>64.2</v>
      </c>
      <c r="H93" s="41"/>
      <c r="I93" s="41">
        <f t="shared" si="31"/>
        <v>68</v>
      </c>
      <c r="J93" s="41">
        <v>68</v>
      </c>
      <c r="K93" s="41"/>
      <c r="L93" s="41">
        <f t="shared" si="32"/>
        <v>70</v>
      </c>
      <c r="M93" s="41">
        <v>70</v>
      </c>
      <c r="N93" s="41"/>
    </row>
    <row r="94" spans="1:14" ht="94.5">
      <c r="A94" s="44" t="s">
        <v>784</v>
      </c>
      <c r="B94" s="47" t="s">
        <v>783</v>
      </c>
      <c r="C94" s="42" t="s">
        <v>818</v>
      </c>
      <c r="D94" s="42" t="s">
        <v>820</v>
      </c>
      <c r="E94" s="48" t="s">
        <v>546</v>
      </c>
      <c r="F94" s="41">
        <f t="shared" si="33"/>
        <v>5833.8</v>
      </c>
      <c r="G94" s="49">
        <v>5833.8</v>
      </c>
      <c r="H94" s="49"/>
      <c r="I94" s="41">
        <f t="shared" si="31"/>
        <v>6136</v>
      </c>
      <c r="J94" s="49">
        <v>6136</v>
      </c>
      <c r="K94" s="49"/>
      <c r="L94" s="41">
        <f t="shared" si="32"/>
        <v>6385</v>
      </c>
      <c r="M94" s="49">
        <v>6385</v>
      </c>
      <c r="N94" s="49"/>
    </row>
    <row r="95" spans="1:14" ht="78.75">
      <c r="A95" s="44" t="s">
        <v>785</v>
      </c>
      <c r="B95" s="47" t="s">
        <v>614</v>
      </c>
      <c r="C95" s="42" t="s">
        <v>169</v>
      </c>
      <c r="D95" s="42">
        <v>10</v>
      </c>
      <c r="E95" s="48" t="s">
        <v>546</v>
      </c>
      <c r="F95" s="41">
        <f t="shared" si="33"/>
        <v>0.3</v>
      </c>
      <c r="G95" s="41">
        <v>0.3</v>
      </c>
      <c r="H95" s="41"/>
      <c r="I95" s="41">
        <f t="shared" si="31"/>
        <v>0</v>
      </c>
      <c r="J95" s="41"/>
      <c r="K95" s="41"/>
      <c r="L95" s="41">
        <f t="shared" si="32"/>
        <v>0</v>
      </c>
      <c r="M95" s="41"/>
      <c r="N95" s="41"/>
    </row>
    <row r="96" spans="1:14" ht="31.5">
      <c r="A96" s="44" t="s">
        <v>613</v>
      </c>
      <c r="B96" s="47" t="s">
        <v>614</v>
      </c>
      <c r="C96" s="42" t="s">
        <v>818</v>
      </c>
      <c r="D96" s="42">
        <v>10</v>
      </c>
      <c r="E96" s="48" t="s">
        <v>546</v>
      </c>
      <c r="F96" s="41">
        <f t="shared" si="33"/>
        <v>15.7</v>
      </c>
      <c r="G96" s="49">
        <v>15.7</v>
      </c>
      <c r="H96" s="49"/>
      <c r="I96" s="41">
        <f t="shared" si="31"/>
        <v>17</v>
      </c>
      <c r="J96" s="49">
        <v>17</v>
      </c>
      <c r="K96" s="49"/>
      <c r="L96" s="41">
        <f t="shared" si="32"/>
        <v>17</v>
      </c>
      <c r="M96" s="49">
        <v>17</v>
      </c>
      <c r="N96" s="49"/>
    </row>
    <row r="97" spans="1:14" ht="78.75">
      <c r="A97" s="39" t="s">
        <v>533</v>
      </c>
      <c r="B97" s="47" t="s">
        <v>532</v>
      </c>
      <c r="C97" s="42" t="s">
        <v>169</v>
      </c>
      <c r="D97" s="42">
        <v>10</v>
      </c>
      <c r="E97" s="48" t="s">
        <v>546</v>
      </c>
      <c r="F97" s="41">
        <f aca="true" t="shared" si="34" ref="F97:F103">SUM(G97:H97)</f>
        <v>0.1</v>
      </c>
      <c r="G97" s="49">
        <v>0.1</v>
      </c>
      <c r="H97" s="49"/>
      <c r="I97" s="41">
        <f aca="true" t="shared" si="35" ref="I97:I103">SUM(J97:K97)</f>
        <v>0.1</v>
      </c>
      <c r="J97" s="49">
        <v>0.1</v>
      </c>
      <c r="K97" s="49"/>
      <c r="L97" s="41">
        <f aca="true" t="shared" si="36" ref="L97:L103">SUM(M97:N97)</f>
        <v>0.1</v>
      </c>
      <c r="M97" s="49">
        <v>0.1</v>
      </c>
      <c r="N97" s="49"/>
    </row>
    <row r="98" spans="1:14" ht="78.75">
      <c r="A98" s="39" t="s">
        <v>534</v>
      </c>
      <c r="B98" s="47" t="s">
        <v>532</v>
      </c>
      <c r="C98" s="42" t="s">
        <v>818</v>
      </c>
      <c r="D98" s="42">
        <v>10</v>
      </c>
      <c r="E98" s="48" t="s">
        <v>546</v>
      </c>
      <c r="F98" s="41">
        <f t="shared" si="34"/>
        <v>15.9</v>
      </c>
      <c r="G98" s="49">
        <v>15.9</v>
      </c>
      <c r="H98" s="49"/>
      <c r="I98" s="41">
        <f t="shared" si="35"/>
        <v>16.9</v>
      </c>
      <c r="J98" s="49">
        <v>16.9</v>
      </c>
      <c r="K98" s="49"/>
      <c r="L98" s="41">
        <f t="shared" si="36"/>
        <v>16.9</v>
      </c>
      <c r="M98" s="49">
        <v>16.9</v>
      </c>
      <c r="N98" s="49"/>
    </row>
    <row r="99" spans="1:14" ht="110.25">
      <c r="A99" s="44" t="s">
        <v>786</v>
      </c>
      <c r="B99" s="47" t="s">
        <v>615</v>
      </c>
      <c r="C99" s="42" t="s">
        <v>169</v>
      </c>
      <c r="D99" s="42">
        <v>10</v>
      </c>
      <c r="E99" s="48" t="s">
        <v>546</v>
      </c>
      <c r="F99" s="41">
        <f t="shared" si="34"/>
        <v>155.7</v>
      </c>
      <c r="G99" s="41">
        <v>155.7</v>
      </c>
      <c r="H99" s="41"/>
      <c r="I99" s="41">
        <f t="shared" si="35"/>
        <v>160.8</v>
      </c>
      <c r="J99" s="41">
        <v>160.8</v>
      </c>
      <c r="K99" s="41"/>
      <c r="L99" s="41">
        <f t="shared" si="36"/>
        <v>166.7</v>
      </c>
      <c r="M99" s="41">
        <v>166.7</v>
      </c>
      <c r="N99" s="41"/>
    </row>
    <row r="100" spans="1:14" ht="94.5">
      <c r="A100" s="44" t="s">
        <v>788</v>
      </c>
      <c r="B100" s="47" t="s">
        <v>615</v>
      </c>
      <c r="C100" s="42" t="s">
        <v>818</v>
      </c>
      <c r="D100" s="42">
        <v>10</v>
      </c>
      <c r="E100" s="48" t="s">
        <v>546</v>
      </c>
      <c r="F100" s="41">
        <f t="shared" si="34"/>
        <v>9497.3</v>
      </c>
      <c r="G100" s="41">
        <v>9497.3</v>
      </c>
      <c r="H100" s="49"/>
      <c r="I100" s="41">
        <f t="shared" si="35"/>
        <v>9881.2</v>
      </c>
      <c r="J100" s="41">
        <v>9881.2</v>
      </c>
      <c r="K100" s="49"/>
      <c r="L100" s="41">
        <f t="shared" si="36"/>
        <v>10281.3</v>
      </c>
      <c r="M100" s="41">
        <v>10281.3</v>
      </c>
      <c r="N100" s="49"/>
    </row>
    <row r="101" spans="1:14" ht="78.75">
      <c r="A101" s="60" t="s">
        <v>554</v>
      </c>
      <c r="B101" s="47" t="s">
        <v>620</v>
      </c>
      <c r="C101" s="42" t="s">
        <v>169</v>
      </c>
      <c r="D101" s="42" t="s">
        <v>820</v>
      </c>
      <c r="E101" s="48" t="s">
        <v>546</v>
      </c>
      <c r="F101" s="41">
        <f t="shared" si="34"/>
        <v>3</v>
      </c>
      <c r="G101" s="41">
        <v>3</v>
      </c>
      <c r="H101" s="41"/>
      <c r="I101" s="41">
        <f t="shared" si="35"/>
        <v>3</v>
      </c>
      <c r="J101" s="41">
        <v>3</v>
      </c>
      <c r="K101" s="41"/>
      <c r="L101" s="41">
        <f t="shared" si="36"/>
        <v>3</v>
      </c>
      <c r="M101" s="41">
        <v>3</v>
      </c>
      <c r="N101" s="41"/>
    </row>
    <row r="102" spans="1:14" ht="78.75">
      <c r="A102" s="60" t="s">
        <v>554</v>
      </c>
      <c r="B102" s="47" t="s">
        <v>620</v>
      </c>
      <c r="C102" s="42" t="s">
        <v>818</v>
      </c>
      <c r="D102" s="42" t="s">
        <v>820</v>
      </c>
      <c r="E102" s="48" t="s">
        <v>546</v>
      </c>
      <c r="F102" s="41">
        <f t="shared" si="34"/>
        <v>160</v>
      </c>
      <c r="G102" s="49">
        <v>160</v>
      </c>
      <c r="H102" s="49"/>
      <c r="I102" s="41">
        <f t="shared" si="35"/>
        <v>167</v>
      </c>
      <c r="J102" s="49">
        <v>167</v>
      </c>
      <c r="K102" s="49"/>
      <c r="L102" s="41">
        <f t="shared" si="36"/>
        <v>174</v>
      </c>
      <c r="M102" s="49">
        <v>174</v>
      </c>
      <c r="N102" s="49"/>
    </row>
    <row r="103" spans="1:14" ht="189">
      <c r="A103" s="60" t="s">
        <v>787</v>
      </c>
      <c r="B103" s="47" t="s">
        <v>636</v>
      </c>
      <c r="C103" s="42" t="s">
        <v>818</v>
      </c>
      <c r="D103" s="42">
        <v>10</v>
      </c>
      <c r="E103" s="48" t="s">
        <v>546</v>
      </c>
      <c r="F103" s="41">
        <f t="shared" si="34"/>
        <v>8</v>
      </c>
      <c r="G103" s="41">
        <v>8</v>
      </c>
      <c r="H103" s="41">
        <v>0</v>
      </c>
      <c r="I103" s="41">
        <f t="shared" si="35"/>
        <v>8</v>
      </c>
      <c r="J103" s="41">
        <v>8</v>
      </c>
      <c r="K103" s="41"/>
      <c r="L103" s="41">
        <f t="shared" si="36"/>
        <v>8</v>
      </c>
      <c r="M103" s="41">
        <v>8</v>
      </c>
      <c r="N103" s="41">
        <v>0</v>
      </c>
    </row>
    <row r="104" spans="1:14" s="59" customFormat="1" ht="126">
      <c r="A104" s="36" t="s">
        <v>138</v>
      </c>
      <c r="B104" s="56" t="s">
        <v>466</v>
      </c>
      <c r="C104" s="57"/>
      <c r="D104" s="57"/>
      <c r="E104" s="57"/>
      <c r="F104" s="58">
        <f>F105</f>
        <v>66816.8</v>
      </c>
      <c r="G104" s="58">
        <f aca="true" t="shared" si="37" ref="G104:N104">G105</f>
        <v>66816.8</v>
      </c>
      <c r="H104" s="58">
        <f t="shared" si="37"/>
        <v>0</v>
      </c>
      <c r="I104" s="58">
        <f t="shared" si="37"/>
        <v>70092.5</v>
      </c>
      <c r="J104" s="58">
        <f t="shared" si="37"/>
        <v>70092.5</v>
      </c>
      <c r="K104" s="58">
        <f t="shared" si="37"/>
        <v>0</v>
      </c>
      <c r="L104" s="58">
        <f t="shared" si="37"/>
        <v>70592</v>
      </c>
      <c r="M104" s="145">
        <f t="shared" si="37"/>
        <v>70592</v>
      </c>
      <c r="N104" s="58">
        <f t="shared" si="37"/>
        <v>0</v>
      </c>
    </row>
    <row r="105" spans="1:14" s="59" customFormat="1" ht="63">
      <c r="A105" s="60" t="s">
        <v>22</v>
      </c>
      <c r="B105" s="61" t="s">
        <v>467</v>
      </c>
      <c r="C105" s="57"/>
      <c r="D105" s="57"/>
      <c r="E105" s="57"/>
      <c r="F105" s="41">
        <f aca="true" t="shared" si="38" ref="F105:N105">SUM(F106:F110)</f>
        <v>66816.8</v>
      </c>
      <c r="G105" s="41">
        <f t="shared" si="38"/>
        <v>66816.8</v>
      </c>
      <c r="H105" s="41">
        <f t="shared" si="38"/>
        <v>0</v>
      </c>
      <c r="I105" s="41">
        <f t="shared" si="38"/>
        <v>70092.5</v>
      </c>
      <c r="J105" s="41">
        <f t="shared" si="38"/>
        <v>70092.5</v>
      </c>
      <c r="K105" s="41">
        <f t="shared" si="38"/>
        <v>0</v>
      </c>
      <c r="L105" s="41">
        <f t="shared" si="38"/>
        <v>70592</v>
      </c>
      <c r="M105" s="62">
        <f t="shared" si="38"/>
        <v>70592</v>
      </c>
      <c r="N105" s="41">
        <f t="shared" si="38"/>
        <v>0</v>
      </c>
    </row>
    <row r="106" spans="1:14" ht="173.25">
      <c r="A106" s="46" t="s">
        <v>381</v>
      </c>
      <c r="B106" s="47" t="s">
        <v>598</v>
      </c>
      <c r="C106" s="42" t="s">
        <v>167</v>
      </c>
      <c r="D106" s="42" t="s">
        <v>820</v>
      </c>
      <c r="E106" s="48" t="s">
        <v>199</v>
      </c>
      <c r="F106" s="41">
        <f>SUM(G106:H106)</f>
        <v>3127</v>
      </c>
      <c r="G106" s="49">
        <v>3127</v>
      </c>
      <c r="H106" s="49"/>
      <c r="I106" s="41">
        <f>SUM(J106:K106)</f>
        <v>3159</v>
      </c>
      <c r="J106" s="49">
        <v>3159</v>
      </c>
      <c r="K106" s="49"/>
      <c r="L106" s="41">
        <f>SUM(M106:N106)</f>
        <v>3189</v>
      </c>
      <c r="M106" s="49">
        <v>3189</v>
      </c>
      <c r="N106" s="49"/>
    </row>
    <row r="107" spans="1:14" ht="78.75">
      <c r="A107" s="46" t="s">
        <v>48</v>
      </c>
      <c r="B107" s="47" t="s">
        <v>598</v>
      </c>
      <c r="C107" s="42" t="s">
        <v>169</v>
      </c>
      <c r="D107" s="42" t="s">
        <v>820</v>
      </c>
      <c r="E107" s="48" t="s">
        <v>199</v>
      </c>
      <c r="F107" s="41">
        <f>SUM(G107:H107)</f>
        <v>1880</v>
      </c>
      <c r="G107" s="49">
        <v>1880</v>
      </c>
      <c r="H107" s="49"/>
      <c r="I107" s="41">
        <f>SUM(J107:K107)</f>
        <v>2000</v>
      </c>
      <c r="J107" s="49">
        <v>2000</v>
      </c>
      <c r="K107" s="49"/>
      <c r="L107" s="41">
        <f>SUM(M107:N107)</f>
        <v>2150</v>
      </c>
      <c r="M107" s="49">
        <v>2150</v>
      </c>
      <c r="N107" s="49"/>
    </row>
    <row r="108" spans="1:14" ht="94.5">
      <c r="A108" s="46" t="s">
        <v>425</v>
      </c>
      <c r="B108" s="47" t="s">
        <v>598</v>
      </c>
      <c r="C108" s="42" t="s">
        <v>815</v>
      </c>
      <c r="D108" s="42" t="s">
        <v>820</v>
      </c>
      <c r="E108" s="48" t="s">
        <v>199</v>
      </c>
      <c r="F108" s="41">
        <f>SUM(G108:H108)</f>
        <v>61451.8</v>
      </c>
      <c r="G108" s="49">
        <v>61451.8</v>
      </c>
      <c r="H108" s="49"/>
      <c r="I108" s="41">
        <f>SUM(J108:K108)</f>
        <v>64573.5</v>
      </c>
      <c r="J108" s="49">
        <v>64573.5</v>
      </c>
      <c r="K108" s="49"/>
      <c r="L108" s="41">
        <f>SUM(M108:N108)</f>
        <v>64890</v>
      </c>
      <c r="M108" s="49">
        <v>64890</v>
      </c>
      <c r="N108" s="49"/>
    </row>
    <row r="109" spans="1:14" ht="47.25">
      <c r="A109" s="46" t="s">
        <v>789</v>
      </c>
      <c r="B109" s="47" t="s">
        <v>598</v>
      </c>
      <c r="C109" s="42" t="s">
        <v>807</v>
      </c>
      <c r="D109" s="42" t="s">
        <v>820</v>
      </c>
      <c r="E109" s="48" t="s">
        <v>199</v>
      </c>
      <c r="F109" s="41">
        <f>SUM(G109:H109)</f>
        <v>20</v>
      </c>
      <c r="G109" s="49">
        <v>20</v>
      </c>
      <c r="H109" s="49"/>
      <c r="I109" s="41">
        <f>SUM(J109:K109)</f>
        <v>22</v>
      </c>
      <c r="J109" s="49">
        <v>22</v>
      </c>
      <c r="K109" s="49"/>
      <c r="L109" s="41">
        <f>SUM(M109:N109)</f>
        <v>25</v>
      </c>
      <c r="M109" s="49">
        <v>25</v>
      </c>
      <c r="N109" s="49"/>
    </row>
    <row r="110" spans="1:14" ht="173.25">
      <c r="A110" s="67" t="s">
        <v>428</v>
      </c>
      <c r="B110" s="47" t="s">
        <v>340</v>
      </c>
      <c r="C110" s="42" t="s">
        <v>815</v>
      </c>
      <c r="D110" s="42" t="s">
        <v>820</v>
      </c>
      <c r="E110" s="42" t="s">
        <v>546</v>
      </c>
      <c r="F110" s="41">
        <f>SUM(G110:H110)</f>
        <v>338</v>
      </c>
      <c r="G110" s="49">
        <v>338</v>
      </c>
      <c r="H110" s="49"/>
      <c r="I110" s="41">
        <f>SUM(J110:K110)</f>
        <v>338</v>
      </c>
      <c r="J110" s="49">
        <v>338</v>
      </c>
      <c r="K110" s="49"/>
      <c r="L110" s="41">
        <f>SUM(M110:N110)</f>
        <v>338</v>
      </c>
      <c r="M110" s="49">
        <v>338</v>
      </c>
      <c r="N110" s="49"/>
    </row>
    <row r="111" spans="1:14" s="59" customFormat="1" ht="110.25">
      <c r="A111" s="36" t="s">
        <v>578</v>
      </c>
      <c r="B111" s="56" t="s">
        <v>468</v>
      </c>
      <c r="C111" s="57"/>
      <c r="D111" s="57"/>
      <c r="E111" s="48"/>
      <c r="F111" s="58">
        <f>SUM(F112,F119)</f>
        <v>19688.5</v>
      </c>
      <c r="G111" s="58">
        <f aca="true" t="shared" si="39" ref="G111:N111">SUM(G112,G119)</f>
        <v>19610.5</v>
      </c>
      <c r="H111" s="58">
        <f t="shared" si="39"/>
        <v>78</v>
      </c>
      <c r="I111" s="58">
        <f t="shared" si="39"/>
        <v>21872</v>
      </c>
      <c r="J111" s="58">
        <f t="shared" si="39"/>
        <v>21872</v>
      </c>
      <c r="K111" s="58">
        <f t="shared" si="39"/>
        <v>0</v>
      </c>
      <c r="L111" s="58">
        <f t="shared" si="39"/>
        <v>22907</v>
      </c>
      <c r="M111" s="58">
        <f t="shared" si="39"/>
        <v>22907</v>
      </c>
      <c r="N111" s="58">
        <f t="shared" si="39"/>
        <v>0</v>
      </c>
    </row>
    <row r="112" spans="1:14" s="59" customFormat="1" ht="63">
      <c r="A112" s="60" t="s">
        <v>161</v>
      </c>
      <c r="B112" s="61" t="s">
        <v>469</v>
      </c>
      <c r="C112" s="57"/>
      <c r="D112" s="57"/>
      <c r="E112" s="57"/>
      <c r="F112" s="41">
        <f aca="true" t="shared" si="40" ref="F112:N112">SUM(F113:F118)</f>
        <v>13160</v>
      </c>
      <c r="G112" s="41">
        <f t="shared" si="40"/>
        <v>13082</v>
      </c>
      <c r="H112" s="41">
        <f t="shared" si="40"/>
        <v>78</v>
      </c>
      <c r="I112" s="41">
        <f t="shared" si="40"/>
        <v>15341</v>
      </c>
      <c r="J112" s="41">
        <f t="shared" si="40"/>
        <v>15341</v>
      </c>
      <c r="K112" s="41">
        <f t="shared" si="40"/>
        <v>0</v>
      </c>
      <c r="L112" s="41">
        <f t="shared" si="40"/>
        <v>16092</v>
      </c>
      <c r="M112" s="41">
        <f t="shared" si="40"/>
        <v>16092</v>
      </c>
      <c r="N112" s="41">
        <f t="shared" si="40"/>
        <v>0</v>
      </c>
    </row>
    <row r="113" spans="1:14" s="59" customFormat="1" ht="47.25">
      <c r="A113" s="39" t="s">
        <v>561</v>
      </c>
      <c r="B113" s="47" t="s">
        <v>562</v>
      </c>
      <c r="C113" s="42" t="s">
        <v>818</v>
      </c>
      <c r="D113" s="42">
        <v>10</v>
      </c>
      <c r="E113" s="48" t="s">
        <v>546</v>
      </c>
      <c r="F113" s="41">
        <f aca="true" t="shared" si="41" ref="F113:F118">SUM(G113:H113)</f>
        <v>78</v>
      </c>
      <c r="G113" s="41"/>
      <c r="H113" s="41">
        <v>78</v>
      </c>
      <c r="I113" s="41">
        <f aca="true" t="shared" si="42" ref="I113:I118">SUM(J113:K113)</f>
        <v>0</v>
      </c>
      <c r="J113" s="41"/>
      <c r="K113" s="41"/>
      <c r="L113" s="41">
        <f aca="true" t="shared" si="43" ref="L113:L118">SUM(M113:N113)</f>
        <v>0</v>
      </c>
      <c r="M113" s="62"/>
      <c r="N113" s="41"/>
    </row>
    <row r="114" spans="1:14" ht="78.75">
      <c r="A114" s="60" t="s">
        <v>566</v>
      </c>
      <c r="B114" s="47" t="s">
        <v>760</v>
      </c>
      <c r="C114" s="42" t="s">
        <v>169</v>
      </c>
      <c r="D114" s="42" t="s">
        <v>820</v>
      </c>
      <c r="E114" s="48" t="s">
        <v>546</v>
      </c>
      <c r="F114" s="41">
        <f t="shared" si="41"/>
        <v>57</v>
      </c>
      <c r="G114" s="41">
        <v>57</v>
      </c>
      <c r="H114" s="41"/>
      <c r="I114" s="41">
        <f t="shared" si="42"/>
        <v>59</v>
      </c>
      <c r="J114" s="41">
        <v>59</v>
      </c>
      <c r="K114" s="41"/>
      <c r="L114" s="41">
        <f t="shared" si="43"/>
        <v>61</v>
      </c>
      <c r="M114" s="41">
        <v>61</v>
      </c>
      <c r="N114" s="41"/>
    </row>
    <row r="115" spans="1:14" ht="63">
      <c r="A115" s="60" t="s">
        <v>310</v>
      </c>
      <c r="B115" s="47" t="s">
        <v>760</v>
      </c>
      <c r="C115" s="42" t="s">
        <v>818</v>
      </c>
      <c r="D115" s="42" t="s">
        <v>820</v>
      </c>
      <c r="E115" s="48" t="s">
        <v>546</v>
      </c>
      <c r="F115" s="41">
        <f t="shared" si="41"/>
        <v>7055</v>
      </c>
      <c r="G115" s="49">
        <v>7055</v>
      </c>
      <c r="H115" s="49"/>
      <c r="I115" s="41">
        <f t="shared" si="42"/>
        <v>7338</v>
      </c>
      <c r="J115" s="49">
        <v>7338</v>
      </c>
      <c r="K115" s="49"/>
      <c r="L115" s="41">
        <f t="shared" si="43"/>
        <v>7633</v>
      </c>
      <c r="M115" s="49">
        <v>7633</v>
      </c>
      <c r="N115" s="49"/>
    </row>
    <row r="116" spans="1:14" ht="78.75">
      <c r="A116" s="60" t="s">
        <v>565</v>
      </c>
      <c r="B116" s="47" t="s">
        <v>749</v>
      </c>
      <c r="C116" s="42" t="s">
        <v>169</v>
      </c>
      <c r="D116" s="42">
        <v>10</v>
      </c>
      <c r="E116" s="48" t="s">
        <v>546</v>
      </c>
      <c r="F116" s="41">
        <f t="shared" si="41"/>
        <v>2</v>
      </c>
      <c r="G116" s="41">
        <v>2</v>
      </c>
      <c r="H116" s="41"/>
      <c r="I116" s="41">
        <f t="shared" si="42"/>
        <v>2</v>
      </c>
      <c r="J116" s="41">
        <v>2</v>
      </c>
      <c r="K116" s="41"/>
      <c r="L116" s="41">
        <f t="shared" si="43"/>
        <v>3</v>
      </c>
      <c r="M116" s="41">
        <v>3</v>
      </c>
      <c r="N116" s="41"/>
    </row>
    <row r="117" spans="1:14" ht="63">
      <c r="A117" s="60" t="s">
        <v>311</v>
      </c>
      <c r="B117" s="47" t="s">
        <v>749</v>
      </c>
      <c r="C117" s="42">
        <v>300</v>
      </c>
      <c r="D117" s="42">
        <v>10</v>
      </c>
      <c r="E117" s="48" t="s">
        <v>546</v>
      </c>
      <c r="F117" s="41">
        <f t="shared" si="41"/>
        <v>242</v>
      </c>
      <c r="G117" s="41">
        <v>242</v>
      </c>
      <c r="H117" s="49"/>
      <c r="I117" s="41">
        <f t="shared" si="42"/>
        <v>266</v>
      </c>
      <c r="J117" s="41">
        <v>266</v>
      </c>
      <c r="K117" s="49"/>
      <c r="L117" s="41">
        <f t="shared" si="43"/>
        <v>290</v>
      </c>
      <c r="M117" s="41">
        <v>290</v>
      </c>
      <c r="N117" s="49"/>
    </row>
    <row r="118" spans="1:14" ht="94.5">
      <c r="A118" s="39" t="s">
        <v>572</v>
      </c>
      <c r="B118" s="47" t="s">
        <v>749</v>
      </c>
      <c r="C118" s="42" t="s">
        <v>815</v>
      </c>
      <c r="D118" s="42">
        <v>10</v>
      </c>
      <c r="E118" s="48" t="s">
        <v>546</v>
      </c>
      <c r="F118" s="41">
        <f t="shared" si="41"/>
        <v>5726</v>
      </c>
      <c r="G118" s="41">
        <v>5726</v>
      </c>
      <c r="H118" s="49"/>
      <c r="I118" s="41">
        <f t="shared" si="42"/>
        <v>7676</v>
      </c>
      <c r="J118" s="41">
        <v>7676</v>
      </c>
      <c r="K118" s="49"/>
      <c r="L118" s="41">
        <f t="shared" si="43"/>
        <v>8105</v>
      </c>
      <c r="M118" s="41">
        <v>8105</v>
      </c>
      <c r="N118" s="49"/>
    </row>
    <row r="119" spans="1:14" ht="78.75">
      <c r="A119" s="60" t="s">
        <v>316</v>
      </c>
      <c r="B119" s="61" t="s">
        <v>470</v>
      </c>
      <c r="C119" s="42"/>
      <c r="D119" s="42"/>
      <c r="E119" s="42"/>
      <c r="F119" s="41">
        <f>SUM(F120:F127)</f>
        <v>6528.5</v>
      </c>
      <c r="G119" s="41">
        <f aca="true" t="shared" si="44" ref="G119:N119">SUM(G120:G127)</f>
        <v>6528.5</v>
      </c>
      <c r="H119" s="41">
        <f>SUM(H120:H127)</f>
        <v>0</v>
      </c>
      <c r="I119" s="41">
        <f t="shared" si="44"/>
        <v>6531</v>
      </c>
      <c r="J119" s="41">
        <f t="shared" si="44"/>
        <v>6531</v>
      </c>
      <c r="K119" s="41">
        <f t="shared" si="44"/>
        <v>0</v>
      </c>
      <c r="L119" s="41">
        <f t="shared" si="44"/>
        <v>6815</v>
      </c>
      <c r="M119" s="41">
        <f t="shared" si="44"/>
        <v>6815</v>
      </c>
      <c r="N119" s="41">
        <f t="shared" si="44"/>
        <v>0</v>
      </c>
    </row>
    <row r="120" spans="1:14" ht="204.75">
      <c r="A120" s="46" t="s">
        <v>681</v>
      </c>
      <c r="B120" s="47" t="s">
        <v>680</v>
      </c>
      <c r="C120" s="42" t="s">
        <v>169</v>
      </c>
      <c r="D120" s="42" t="s">
        <v>820</v>
      </c>
      <c r="E120" s="42" t="s">
        <v>193</v>
      </c>
      <c r="F120" s="41">
        <f>G120+H120</f>
        <v>279.5</v>
      </c>
      <c r="G120" s="49">
        <v>279.5</v>
      </c>
      <c r="H120" s="49"/>
      <c r="I120" s="41">
        <f>J120+K120</f>
        <v>0</v>
      </c>
      <c r="J120" s="49"/>
      <c r="K120" s="49"/>
      <c r="L120" s="41">
        <f>M120+N120</f>
        <v>0</v>
      </c>
      <c r="M120" s="49"/>
      <c r="N120" s="49"/>
    </row>
    <row r="121" spans="1:14" ht="252">
      <c r="A121" s="46" t="s">
        <v>516</v>
      </c>
      <c r="B121" s="47" t="s">
        <v>515</v>
      </c>
      <c r="C121" s="42" t="s">
        <v>818</v>
      </c>
      <c r="D121" s="42" t="s">
        <v>820</v>
      </c>
      <c r="E121" s="48" t="s">
        <v>193</v>
      </c>
      <c r="F121" s="41">
        <f aca="true" t="shared" si="45" ref="F121:F127">SUM(G121:H121)</f>
        <v>24</v>
      </c>
      <c r="G121" s="49">
        <v>24</v>
      </c>
      <c r="H121" s="49"/>
      <c r="I121" s="41">
        <f aca="true" t="shared" si="46" ref="I121:I127">SUM(J121:K121)</f>
        <v>24</v>
      </c>
      <c r="J121" s="49">
        <v>24</v>
      </c>
      <c r="K121" s="49"/>
      <c r="L121" s="41">
        <f aca="true" t="shared" si="47" ref="L121:L127">SUM(M121:N121)</f>
        <v>24</v>
      </c>
      <c r="M121" s="49">
        <v>24</v>
      </c>
      <c r="N121" s="49"/>
    </row>
    <row r="122" spans="1:14" ht="94.5">
      <c r="A122" s="60" t="s">
        <v>131</v>
      </c>
      <c r="B122" s="47" t="s">
        <v>761</v>
      </c>
      <c r="C122" s="42" t="s">
        <v>169</v>
      </c>
      <c r="D122" s="42" t="s">
        <v>621</v>
      </c>
      <c r="E122" s="48" t="s">
        <v>193</v>
      </c>
      <c r="F122" s="41">
        <f t="shared" si="45"/>
        <v>7</v>
      </c>
      <c r="G122" s="49">
        <v>7</v>
      </c>
      <c r="H122" s="49"/>
      <c r="I122" s="41">
        <f t="shared" si="46"/>
        <v>7</v>
      </c>
      <c r="J122" s="49">
        <v>7</v>
      </c>
      <c r="K122" s="49"/>
      <c r="L122" s="41">
        <f t="shared" si="47"/>
        <v>8</v>
      </c>
      <c r="M122" s="49">
        <v>8</v>
      </c>
      <c r="N122" s="49"/>
    </row>
    <row r="123" spans="1:14" ht="78.75">
      <c r="A123" s="60" t="s">
        <v>117</v>
      </c>
      <c r="B123" s="47" t="s">
        <v>761</v>
      </c>
      <c r="C123" s="42" t="s">
        <v>818</v>
      </c>
      <c r="D123" s="42" t="s">
        <v>621</v>
      </c>
      <c r="E123" s="48" t="s">
        <v>193</v>
      </c>
      <c r="F123" s="41">
        <f t="shared" si="45"/>
        <v>921</v>
      </c>
      <c r="G123" s="49">
        <v>921</v>
      </c>
      <c r="H123" s="49"/>
      <c r="I123" s="41">
        <f t="shared" si="46"/>
        <v>958</v>
      </c>
      <c r="J123" s="49">
        <v>958</v>
      </c>
      <c r="K123" s="49"/>
      <c r="L123" s="41">
        <f t="shared" si="47"/>
        <v>996</v>
      </c>
      <c r="M123" s="49">
        <v>996</v>
      </c>
      <c r="N123" s="49"/>
    </row>
    <row r="124" spans="1:14" ht="126">
      <c r="A124" s="60" t="s">
        <v>130</v>
      </c>
      <c r="B124" s="42" t="s">
        <v>762</v>
      </c>
      <c r="C124" s="42" t="s">
        <v>169</v>
      </c>
      <c r="D124" s="42" t="s">
        <v>820</v>
      </c>
      <c r="E124" s="48" t="s">
        <v>193</v>
      </c>
      <c r="F124" s="41">
        <f t="shared" si="45"/>
        <v>20</v>
      </c>
      <c r="G124" s="49">
        <v>20</v>
      </c>
      <c r="H124" s="49"/>
      <c r="I124" s="41">
        <f t="shared" si="46"/>
        <v>20</v>
      </c>
      <c r="J124" s="49">
        <v>20</v>
      </c>
      <c r="K124" s="49"/>
      <c r="L124" s="41">
        <f t="shared" si="47"/>
        <v>20</v>
      </c>
      <c r="M124" s="49">
        <v>20</v>
      </c>
      <c r="N124" s="49"/>
    </row>
    <row r="125" spans="1:14" ht="110.25">
      <c r="A125" s="60" t="s">
        <v>9</v>
      </c>
      <c r="B125" s="42" t="s">
        <v>762</v>
      </c>
      <c r="C125" s="42" t="s">
        <v>818</v>
      </c>
      <c r="D125" s="42" t="s">
        <v>820</v>
      </c>
      <c r="E125" s="48" t="s">
        <v>193</v>
      </c>
      <c r="F125" s="41">
        <f t="shared" si="45"/>
        <v>1977</v>
      </c>
      <c r="G125" s="49">
        <v>1977</v>
      </c>
      <c r="H125" s="49"/>
      <c r="I125" s="41">
        <f t="shared" si="46"/>
        <v>1922</v>
      </c>
      <c r="J125" s="49">
        <v>1922</v>
      </c>
      <c r="K125" s="49"/>
      <c r="L125" s="41">
        <f t="shared" si="47"/>
        <v>1148</v>
      </c>
      <c r="M125" s="49">
        <v>1148</v>
      </c>
      <c r="N125" s="49"/>
    </row>
    <row r="126" spans="1:14" ht="78.75">
      <c r="A126" s="39" t="s">
        <v>274</v>
      </c>
      <c r="B126" s="42" t="s">
        <v>275</v>
      </c>
      <c r="C126" s="42" t="s">
        <v>818</v>
      </c>
      <c r="D126" s="42" t="s">
        <v>820</v>
      </c>
      <c r="E126" s="48" t="s">
        <v>193</v>
      </c>
      <c r="F126" s="41">
        <f>SUM(G126:H126)</f>
        <v>925</v>
      </c>
      <c r="G126" s="49">
        <v>925</v>
      </c>
      <c r="H126" s="49"/>
      <c r="I126" s="41">
        <f>SUM(J126:K126)</f>
        <v>1130</v>
      </c>
      <c r="J126" s="49">
        <v>1130</v>
      </c>
      <c r="K126" s="49"/>
      <c r="L126" s="41">
        <f>SUM(M126:N126)</f>
        <v>2050</v>
      </c>
      <c r="M126" s="49">
        <v>2050</v>
      </c>
      <c r="N126" s="49"/>
    </row>
    <row r="127" spans="1:14" ht="126">
      <c r="A127" s="46" t="s">
        <v>407</v>
      </c>
      <c r="B127" s="42" t="s">
        <v>763</v>
      </c>
      <c r="C127" s="42" t="s">
        <v>818</v>
      </c>
      <c r="D127" s="42" t="s">
        <v>820</v>
      </c>
      <c r="E127" s="48" t="s">
        <v>193</v>
      </c>
      <c r="F127" s="41">
        <f t="shared" si="45"/>
        <v>2375</v>
      </c>
      <c r="G127" s="49">
        <v>2375</v>
      </c>
      <c r="H127" s="49"/>
      <c r="I127" s="41">
        <f t="shared" si="46"/>
        <v>2470</v>
      </c>
      <c r="J127" s="49">
        <v>2470</v>
      </c>
      <c r="K127" s="49"/>
      <c r="L127" s="41">
        <f t="shared" si="47"/>
        <v>2569</v>
      </c>
      <c r="M127" s="49">
        <v>2569</v>
      </c>
      <c r="N127" s="49"/>
    </row>
    <row r="128" spans="1:14" s="59" customFormat="1" ht="157.5">
      <c r="A128" s="36" t="s">
        <v>139</v>
      </c>
      <c r="B128" s="77" t="s">
        <v>471</v>
      </c>
      <c r="C128" s="57"/>
      <c r="D128" s="57"/>
      <c r="E128" s="57"/>
      <c r="F128" s="58">
        <f aca="true" t="shared" si="48" ref="F128:N128">F130</f>
        <v>948</v>
      </c>
      <c r="G128" s="58">
        <f t="shared" si="48"/>
        <v>0</v>
      </c>
      <c r="H128" s="58">
        <f t="shared" si="48"/>
        <v>948</v>
      </c>
      <c r="I128" s="58">
        <f t="shared" si="48"/>
        <v>0</v>
      </c>
      <c r="J128" s="58">
        <f t="shared" si="48"/>
        <v>0</v>
      </c>
      <c r="K128" s="58">
        <f t="shared" si="48"/>
        <v>0</v>
      </c>
      <c r="L128" s="58">
        <f t="shared" si="48"/>
        <v>0</v>
      </c>
      <c r="M128" s="145">
        <f t="shared" si="48"/>
        <v>0</v>
      </c>
      <c r="N128" s="58">
        <f t="shared" si="48"/>
        <v>0</v>
      </c>
    </row>
    <row r="129" spans="1:14" s="59" customFormat="1" ht="63">
      <c r="A129" s="60" t="s">
        <v>391</v>
      </c>
      <c r="B129" s="40" t="s">
        <v>472</v>
      </c>
      <c r="C129" s="57"/>
      <c r="D129" s="57"/>
      <c r="E129" s="57"/>
      <c r="F129" s="41">
        <f aca="true" t="shared" si="49" ref="F129:N129">F130</f>
        <v>948</v>
      </c>
      <c r="G129" s="41">
        <f t="shared" si="49"/>
        <v>0</v>
      </c>
      <c r="H129" s="41">
        <f t="shared" si="49"/>
        <v>948</v>
      </c>
      <c r="I129" s="41">
        <f t="shared" si="49"/>
        <v>0</v>
      </c>
      <c r="J129" s="41">
        <f t="shared" si="49"/>
        <v>0</v>
      </c>
      <c r="K129" s="41">
        <f t="shared" si="49"/>
        <v>0</v>
      </c>
      <c r="L129" s="41">
        <f t="shared" si="49"/>
        <v>0</v>
      </c>
      <c r="M129" s="62">
        <f t="shared" si="49"/>
        <v>0</v>
      </c>
      <c r="N129" s="41">
        <f t="shared" si="49"/>
        <v>0</v>
      </c>
    </row>
    <row r="130" spans="1:14" ht="110.25">
      <c r="A130" s="60" t="s">
        <v>371</v>
      </c>
      <c r="B130" s="42" t="s">
        <v>764</v>
      </c>
      <c r="C130" s="42">
        <v>600</v>
      </c>
      <c r="D130" s="42" t="s">
        <v>820</v>
      </c>
      <c r="E130" s="48" t="s">
        <v>549</v>
      </c>
      <c r="F130" s="41">
        <f>SUM(G130:H130)</f>
        <v>948</v>
      </c>
      <c r="G130" s="49"/>
      <c r="H130" s="49">
        <v>948</v>
      </c>
      <c r="I130" s="41">
        <f>SUM(J130:K130)</f>
        <v>0</v>
      </c>
      <c r="J130" s="49"/>
      <c r="K130" s="49"/>
      <c r="L130" s="41">
        <f>SUM(M130:N130)</f>
        <v>0</v>
      </c>
      <c r="M130" s="50"/>
      <c r="N130" s="49"/>
    </row>
    <row r="131" spans="1:14" ht="157.5">
      <c r="A131" s="36" t="s">
        <v>284</v>
      </c>
      <c r="B131" s="77" t="s">
        <v>473</v>
      </c>
      <c r="C131" s="57"/>
      <c r="D131" s="57"/>
      <c r="E131" s="57"/>
      <c r="F131" s="58">
        <f>F132</f>
        <v>801</v>
      </c>
      <c r="G131" s="58">
        <f aca="true" t="shared" si="50" ref="G131:N131">G132</f>
        <v>801</v>
      </c>
      <c r="H131" s="58">
        <f t="shared" si="50"/>
        <v>0</v>
      </c>
      <c r="I131" s="58">
        <f t="shared" si="50"/>
        <v>841</v>
      </c>
      <c r="J131" s="58">
        <f t="shared" si="50"/>
        <v>841</v>
      </c>
      <c r="K131" s="58">
        <f t="shared" si="50"/>
        <v>0</v>
      </c>
      <c r="L131" s="58">
        <f t="shared" si="50"/>
        <v>876</v>
      </c>
      <c r="M131" s="58">
        <f t="shared" si="50"/>
        <v>876</v>
      </c>
      <c r="N131" s="58">
        <f t="shared" si="50"/>
        <v>0</v>
      </c>
    </row>
    <row r="132" spans="1:14" ht="94.5">
      <c r="A132" s="60" t="s">
        <v>321</v>
      </c>
      <c r="B132" s="61" t="s">
        <v>474</v>
      </c>
      <c r="C132" s="57"/>
      <c r="D132" s="57"/>
      <c r="E132" s="57"/>
      <c r="F132" s="41">
        <f>SUM(F133:F134)</f>
        <v>801</v>
      </c>
      <c r="G132" s="41">
        <f aca="true" t="shared" si="51" ref="G132:N132">SUM(G133:G134)</f>
        <v>801</v>
      </c>
      <c r="H132" s="41">
        <f t="shared" si="51"/>
        <v>0</v>
      </c>
      <c r="I132" s="41">
        <f t="shared" si="51"/>
        <v>841</v>
      </c>
      <c r="J132" s="41">
        <f t="shared" si="51"/>
        <v>841</v>
      </c>
      <c r="K132" s="41">
        <f t="shared" si="51"/>
        <v>0</v>
      </c>
      <c r="L132" s="41">
        <f t="shared" si="51"/>
        <v>876</v>
      </c>
      <c r="M132" s="41">
        <f t="shared" si="51"/>
        <v>876</v>
      </c>
      <c r="N132" s="41">
        <f t="shared" si="51"/>
        <v>0</v>
      </c>
    </row>
    <row r="133" spans="1:14" ht="204.75">
      <c r="A133" s="46" t="s">
        <v>322</v>
      </c>
      <c r="B133" s="47" t="s">
        <v>631</v>
      </c>
      <c r="C133" s="42" t="s">
        <v>167</v>
      </c>
      <c r="D133" s="42" t="s">
        <v>546</v>
      </c>
      <c r="E133" s="42" t="s">
        <v>193</v>
      </c>
      <c r="F133" s="41">
        <f>SUM(G133:H133)</f>
        <v>793</v>
      </c>
      <c r="G133" s="49">
        <v>793</v>
      </c>
      <c r="H133" s="49"/>
      <c r="I133" s="41">
        <f>SUM(J133:K133)</f>
        <v>833</v>
      </c>
      <c r="J133" s="49">
        <v>833</v>
      </c>
      <c r="K133" s="49"/>
      <c r="L133" s="41">
        <f>SUM(M133:N133)</f>
        <v>867</v>
      </c>
      <c r="M133" s="49">
        <v>867</v>
      </c>
      <c r="N133" s="49"/>
    </row>
    <row r="134" spans="1:14" ht="126">
      <c r="A134" s="46" t="s">
        <v>218</v>
      </c>
      <c r="B134" s="47" t="s">
        <v>631</v>
      </c>
      <c r="C134" s="42" t="s">
        <v>169</v>
      </c>
      <c r="D134" s="42" t="s">
        <v>546</v>
      </c>
      <c r="E134" s="42" t="s">
        <v>193</v>
      </c>
      <c r="F134" s="41">
        <f>SUM(G134:H134)</f>
        <v>8</v>
      </c>
      <c r="G134" s="49">
        <v>8</v>
      </c>
      <c r="H134" s="49"/>
      <c r="I134" s="41">
        <f>SUM(J134:K134)</f>
        <v>8</v>
      </c>
      <c r="J134" s="49">
        <v>8</v>
      </c>
      <c r="K134" s="49"/>
      <c r="L134" s="41">
        <f>SUM(M134:N134)</f>
        <v>9</v>
      </c>
      <c r="M134" s="49">
        <v>9</v>
      </c>
      <c r="N134" s="49"/>
    </row>
    <row r="135" spans="1:14" s="59" customFormat="1" ht="110.25">
      <c r="A135" s="36" t="s">
        <v>140</v>
      </c>
      <c r="B135" s="77" t="s">
        <v>475</v>
      </c>
      <c r="C135" s="57"/>
      <c r="D135" s="57"/>
      <c r="E135" s="57"/>
      <c r="F135" s="58">
        <f aca="true" t="shared" si="52" ref="F135:N135">SUM(F136,F139,F142,F145,F148)</f>
        <v>9776.9</v>
      </c>
      <c r="G135" s="58">
        <f t="shared" si="52"/>
        <v>9776.9</v>
      </c>
      <c r="H135" s="58">
        <f t="shared" si="52"/>
        <v>0</v>
      </c>
      <c r="I135" s="58">
        <f t="shared" si="52"/>
        <v>10264.9</v>
      </c>
      <c r="J135" s="58">
        <f t="shared" si="52"/>
        <v>10264.9</v>
      </c>
      <c r="K135" s="58">
        <f t="shared" si="52"/>
        <v>0</v>
      </c>
      <c r="L135" s="58">
        <f t="shared" si="52"/>
        <v>10667.9</v>
      </c>
      <c r="M135" s="145">
        <f t="shared" si="52"/>
        <v>10667.9</v>
      </c>
      <c r="N135" s="58">
        <f t="shared" si="52"/>
        <v>0</v>
      </c>
    </row>
    <row r="136" spans="1:14" s="59" customFormat="1" ht="47.25">
      <c r="A136" s="60" t="s">
        <v>799</v>
      </c>
      <c r="B136" s="61" t="s">
        <v>313</v>
      </c>
      <c r="C136" s="57"/>
      <c r="D136" s="57"/>
      <c r="E136" s="57"/>
      <c r="F136" s="41">
        <f aca="true" t="shared" si="53" ref="F136:N136">SUM(F137:F138)</f>
        <v>7442</v>
      </c>
      <c r="G136" s="41">
        <f>SUM(G137:G138)</f>
        <v>7442</v>
      </c>
      <c r="H136" s="41">
        <f t="shared" si="53"/>
        <v>0</v>
      </c>
      <c r="I136" s="41">
        <f t="shared" si="53"/>
        <v>7820</v>
      </c>
      <c r="J136" s="41">
        <f t="shared" si="53"/>
        <v>7820</v>
      </c>
      <c r="K136" s="41">
        <f t="shared" si="53"/>
        <v>0</v>
      </c>
      <c r="L136" s="41">
        <f t="shared" si="53"/>
        <v>8131</v>
      </c>
      <c r="M136" s="62">
        <f t="shared" si="53"/>
        <v>8131</v>
      </c>
      <c r="N136" s="41">
        <f t="shared" si="53"/>
        <v>0</v>
      </c>
    </row>
    <row r="137" spans="1:14" ht="173.25">
      <c r="A137" s="60" t="s">
        <v>564</v>
      </c>
      <c r="B137" s="47" t="s">
        <v>767</v>
      </c>
      <c r="C137" s="42" t="s">
        <v>167</v>
      </c>
      <c r="D137" s="42">
        <v>10</v>
      </c>
      <c r="E137" s="48" t="s">
        <v>549</v>
      </c>
      <c r="F137" s="41">
        <f>SUM(G137:H137)</f>
        <v>7395</v>
      </c>
      <c r="G137" s="186">
        <v>7395</v>
      </c>
      <c r="H137" s="49"/>
      <c r="I137" s="41">
        <f>SUM(J137:K137)</f>
        <v>7773</v>
      </c>
      <c r="J137" s="186">
        <v>7773</v>
      </c>
      <c r="K137" s="49"/>
      <c r="L137" s="41">
        <f>SUM(M137:N137)</f>
        <v>8084</v>
      </c>
      <c r="M137" s="49">
        <v>8084</v>
      </c>
      <c r="N137" s="49"/>
    </row>
    <row r="138" spans="1:14" ht="94.5">
      <c r="A138" s="60" t="s">
        <v>129</v>
      </c>
      <c r="B138" s="47" t="s">
        <v>767</v>
      </c>
      <c r="C138" s="42" t="s">
        <v>169</v>
      </c>
      <c r="D138" s="42">
        <v>10</v>
      </c>
      <c r="E138" s="48" t="s">
        <v>549</v>
      </c>
      <c r="F138" s="41">
        <f>SUM(G138:H138)</f>
        <v>47</v>
      </c>
      <c r="G138" s="186">
        <v>47</v>
      </c>
      <c r="H138" s="49"/>
      <c r="I138" s="41">
        <f>SUM(J138:K138)</f>
        <v>47</v>
      </c>
      <c r="J138" s="186">
        <v>47</v>
      </c>
      <c r="K138" s="49"/>
      <c r="L138" s="41">
        <f>SUM(M138:N138)</f>
        <v>47</v>
      </c>
      <c r="M138" s="49">
        <v>47</v>
      </c>
      <c r="N138" s="49"/>
    </row>
    <row r="139" spans="1:14" ht="110.25">
      <c r="A139" s="44" t="s">
        <v>388</v>
      </c>
      <c r="B139" s="40" t="s">
        <v>182</v>
      </c>
      <c r="C139" s="42"/>
      <c r="D139" s="42"/>
      <c r="E139" s="42"/>
      <c r="F139" s="41">
        <f aca="true" t="shared" si="54" ref="F139:N139">SUM(F140:F141)</f>
        <v>414</v>
      </c>
      <c r="G139" s="41">
        <f t="shared" si="54"/>
        <v>414</v>
      </c>
      <c r="H139" s="41">
        <f t="shared" si="54"/>
        <v>0</v>
      </c>
      <c r="I139" s="41">
        <f t="shared" si="54"/>
        <v>434</v>
      </c>
      <c r="J139" s="41">
        <f t="shared" si="54"/>
        <v>434</v>
      </c>
      <c r="K139" s="41">
        <f t="shared" si="54"/>
        <v>0</v>
      </c>
      <c r="L139" s="41">
        <f t="shared" si="54"/>
        <v>452</v>
      </c>
      <c r="M139" s="62">
        <f t="shared" si="54"/>
        <v>452</v>
      </c>
      <c r="N139" s="41">
        <f t="shared" si="54"/>
        <v>0</v>
      </c>
    </row>
    <row r="140" spans="1:14" ht="220.5">
      <c r="A140" s="60" t="s">
        <v>393</v>
      </c>
      <c r="B140" s="47" t="s">
        <v>768</v>
      </c>
      <c r="C140" s="42" t="s">
        <v>167</v>
      </c>
      <c r="D140" s="42">
        <v>10</v>
      </c>
      <c r="E140" s="48" t="s">
        <v>549</v>
      </c>
      <c r="F140" s="41">
        <f>SUM(G140:H140)</f>
        <v>410</v>
      </c>
      <c r="G140" s="49">
        <v>410</v>
      </c>
      <c r="H140" s="49"/>
      <c r="I140" s="41">
        <f>SUM(J140:K140)</f>
        <v>430</v>
      </c>
      <c r="J140" s="49">
        <v>430</v>
      </c>
      <c r="K140" s="49"/>
      <c r="L140" s="41">
        <f>SUM(M140:N140)</f>
        <v>448</v>
      </c>
      <c r="M140" s="49">
        <v>448</v>
      </c>
      <c r="N140" s="49"/>
    </row>
    <row r="141" spans="1:14" ht="141.75">
      <c r="A141" s="60" t="s">
        <v>126</v>
      </c>
      <c r="B141" s="47" t="s">
        <v>768</v>
      </c>
      <c r="C141" s="42" t="s">
        <v>169</v>
      </c>
      <c r="D141" s="42">
        <v>10</v>
      </c>
      <c r="E141" s="48" t="s">
        <v>549</v>
      </c>
      <c r="F141" s="41">
        <f>SUM(G141:H141)</f>
        <v>4</v>
      </c>
      <c r="G141" s="49">
        <v>4</v>
      </c>
      <c r="H141" s="49"/>
      <c r="I141" s="41">
        <f>SUM(J141:K141)</f>
        <v>4</v>
      </c>
      <c r="J141" s="49">
        <v>4</v>
      </c>
      <c r="K141" s="49"/>
      <c r="L141" s="41">
        <f>SUM(M141:N141)</f>
        <v>4</v>
      </c>
      <c r="M141" s="49">
        <v>4</v>
      </c>
      <c r="N141" s="49"/>
    </row>
    <row r="142" spans="1:14" ht="78.75">
      <c r="A142" s="44" t="s">
        <v>152</v>
      </c>
      <c r="B142" s="61" t="s">
        <v>476</v>
      </c>
      <c r="C142" s="42"/>
      <c r="D142" s="42"/>
      <c r="E142" s="42"/>
      <c r="F142" s="41">
        <f aca="true" t="shared" si="55" ref="F142:N142">SUM(F143:F144)</f>
        <v>587</v>
      </c>
      <c r="G142" s="41">
        <f t="shared" si="55"/>
        <v>587</v>
      </c>
      <c r="H142" s="41">
        <f t="shared" si="55"/>
        <v>0</v>
      </c>
      <c r="I142" s="41">
        <f t="shared" si="55"/>
        <v>614</v>
      </c>
      <c r="J142" s="41">
        <f t="shared" si="55"/>
        <v>614</v>
      </c>
      <c r="K142" s="41">
        <f t="shared" si="55"/>
        <v>0</v>
      </c>
      <c r="L142" s="41">
        <f t="shared" si="55"/>
        <v>636</v>
      </c>
      <c r="M142" s="62">
        <f t="shared" si="55"/>
        <v>636</v>
      </c>
      <c r="N142" s="41">
        <f t="shared" si="55"/>
        <v>0</v>
      </c>
    </row>
    <row r="143" spans="1:14" ht="189">
      <c r="A143" s="60" t="s">
        <v>307</v>
      </c>
      <c r="B143" s="47" t="s">
        <v>769</v>
      </c>
      <c r="C143" s="42" t="s">
        <v>167</v>
      </c>
      <c r="D143" s="42">
        <v>10</v>
      </c>
      <c r="E143" s="48" t="s">
        <v>549</v>
      </c>
      <c r="F143" s="41">
        <f>SUM(G143:H143)</f>
        <v>528</v>
      </c>
      <c r="G143" s="49">
        <v>528</v>
      </c>
      <c r="H143" s="49"/>
      <c r="I143" s="41">
        <f>SUM(J143:K143)</f>
        <v>555</v>
      </c>
      <c r="J143" s="49">
        <v>555</v>
      </c>
      <c r="K143" s="49"/>
      <c r="L143" s="41">
        <f>SUM(M143:N143)</f>
        <v>577</v>
      </c>
      <c r="M143" s="49">
        <v>577</v>
      </c>
      <c r="N143" s="49"/>
    </row>
    <row r="144" spans="1:14" ht="94.5">
      <c r="A144" s="60" t="s">
        <v>125</v>
      </c>
      <c r="B144" s="47" t="s">
        <v>769</v>
      </c>
      <c r="C144" s="42" t="s">
        <v>169</v>
      </c>
      <c r="D144" s="42">
        <v>10</v>
      </c>
      <c r="E144" s="48" t="s">
        <v>549</v>
      </c>
      <c r="F144" s="41">
        <f>SUM(G144:H144)</f>
        <v>59</v>
      </c>
      <c r="G144" s="49">
        <v>59</v>
      </c>
      <c r="H144" s="49"/>
      <c r="I144" s="41">
        <f>SUM(J144:K144)</f>
        <v>59</v>
      </c>
      <c r="J144" s="49">
        <v>59</v>
      </c>
      <c r="K144" s="49"/>
      <c r="L144" s="41">
        <f>SUM(M144:N144)</f>
        <v>59</v>
      </c>
      <c r="M144" s="49">
        <v>59</v>
      </c>
      <c r="N144" s="49"/>
    </row>
    <row r="145" spans="1:14" ht="78.75">
      <c r="A145" s="44" t="s">
        <v>30</v>
      </c>
      <c r="B145" s="61" t="s">
        <v>477</v>
      </c>
      <c r="C145" s="42"/>
      <c r="D145" s="42"/>
      <c r="E145" s="42"/>
      <c r="F145" s="41">
        <f aca="true" t="shared" si="56" ref="F145:N145">SUM(F146:F147)</f>
        <v>1333</v>
      </c>
      <c r="G145" s="41">
        <f t="shared" si="56"/>
        <v>1333</v>
      </c>
      <c r="H145" s="41">
        <f t="shared" si="56"/>
        <v>0</v>
      </c>
      <c r="I145" s="41">
        <f t="shared" si="56"/>
        <v>1396</v>
      </c>
      <c r="J145" s="41">
        <f t="shared" si="56"/>
        <v>1396</v>
      </c>
      <c r="K145" s="41">
        <f t="shared" si="56"/>
        <v>0</v>
      </c>
      <c r="L145" s="41">
        <f t="shared" si="56"/>
        <v>1448</v>
      </c>
      <c r="M145" s="62">
        <f t="shared" si="56"/>
        <v>1448</v>
      </c>
      <c r="N145" s="41">
        <f t="shared" si="56"/>
        <v>0</v>
      </c>
    </row>
    <row r="146" spans="1:14" ht="204.75">
      <c r="A146" s="46" t="s">
        <v>308</v>
      </c>
      <c r="B146" s="47" t="s">
        <v>770</v>
      </c>
      <c r="C146" s="42" t="s">
        <v>167</v>
      </c>
      <c r="D146" s="42">
        <v>10</v>
      </c>
      <c r="E146" s="48" t="s">
        <v>549</v>
      </c>
      <c r="F146" s="41">
        <f>SUM(G146:H146)</f>
        <v>1233</v>
      </c>
      <c r="G146" s="49">
        <v>1233</v>
      </c>
      <c r="H146" s="49"/>
      <c r="I146" s="41">
        <f>SUM(J146:K146)</f>
        <v>1296</v>
      </c>
      <c r="J146" s="49">
        <v>1296</v>
      </c>
      <c r="K146" s="49"/>
      <c r="L146" s="41">
        <f>SUM(M146:N146)</f>
        <v>1348</v>
      </c>
      <c r="M146" s="49">
        <v>1348</v>
      </c>
      <c r="N146" s="49"/>
    </row>
    <row r="147" spans="1:14" ht="110.25">
      <c r="A147" s="46" t="s">
        <v>795</v>
      </c>
      <c r="B147" s="47" t="s">
        <v>770</v>
      </c>
      <c r="C147" s="42" t="s">
        <v>169</v>
      </c>
      <c r="D147" s="42">
        <v>10</v>
      </c>
      <c r="E147" s="48" t="s">
        <v>549</v>
      </c>
      <c r="F147" s="41">
        <f>SUM(G147:H147)</f>
        <v>100</v>
      </c>
      <c r="G147" s="49">
        <v>100</v>
      </c>
      <c r="H147" s="49"/>
      <c r="I147" s="41">
        <f>SUM(J147:K147)</f>
        <v>100</v>
      </c>
      <c r="J147" s="49">
        <v>100</v>
      </c>
      <c r="K147" s="49"/>
      <c r="L147" s="41">
        <f>SUM(M147:N147)</f>
        <v>100</v>
      </c>
      <c r="M147" s="49">
        <v>100</v>
      </c>
      <c r="N147" s="49"/>
    </row>
    <row r="148" spans="1:14" ht="63">
      <c r="A148" s="44" t="s">
        <v>32</v>
      </c>
      <c r="B148" s="61" t="s">
        <v>478</v>
      </c>
      <c r="C148" s="42"/>
      <c r="D148" s="42"/>
      <c r="E148" s="42"/>
      <c r="F148" s="41">
        <f aca="true" t="shared" si="57" ref="F148:N148">F149</f>
        <v>0.9</v>
      </c>
      <c r="G148" s="41">
        <f t="shared" si="57"/>
        <v>0.9</v>
      </c>
      <c r="H148" s="41">
        <f t="shared" si="57"/>
        <v>0</v>
      </c>
      <c r="I148" s="41">
        <f t="shared" si="57"/>
        <v>0.9</v>
      </c>
      <c r="J148" s="41">
        <f t="shared" si="57"/>
        <v>0.9</v>
      </c>
      <c r="K148" s="41">
        <f t="shared" si="57"/>
        <v>0</v>
      </c>
      <c r="L148" s="41">
        <f t="shared" si="57"/>
        <v>0.9</v>
      </c>
      <c r="M148" s="62">
        <f t="shared" si="57"/>
        <v>0.9</v>
      </c>
      <c r="N148" s="41">
        <f t="shared" si="57"/>
        <v>0</v>
      </c>
    </row>
    <row r="149" spans="1:14" ht="94.5">
      <c r="A149" s="46" t="s">
        <v>10</v>
      </c>
      <c r="B149" s="47" t="s">
        <v>771</v>
      </c>
      <c r="C149" s="42" t="s">
        <v>169</v>
      </c>
      <c r="D149" s="42">
        <v>10</v>
      </c>
      <c r="E149" s="48" t="s">
        <v>549</v>
      </c>
      <c r="F149" s="41">
        <f>SUM(G149:H149)</f>
        <v>0.9</v>
      </c>
      <c r="G149" s="49">
        <v>0.9</v>
      </c>
      <c r="H149" s="49"/>
      <c r="I149" s="41">
        <f>SUM(J149:K149)</f>
        <v>0.9</v>
      </c>
      <c r="J149" s="49">
        <v>0.9</v>
      </c>
      <c r="K149" s="49"/>
      <c r="L149" s="41">
        <f>SUM(M149:N149)</f>
        <v>0.9</v>
      </c>
      <c r="M149" s="49">
        <v>0.9</v>
      </c>
      <c r="N149" s="49"/>
    </row>
    <row r="150" spans="1:14" s="59" customFormat="1" ht="78.75">
      <c r="A150" s="36" t="s">
        <v>285</v>
      </c>
      <c r="B150" s="56" t="s">
        <v>432</v>
      </c>
      <c r="C150" s="57"/>
      <c r="D150" s="57"/>
      <c r="E150" s="57"/>
      <c r="F150" s="58">
        <f aca="true" t="shared" si="58" ref="F150:N150">SUM(F151,F158,F163,F170,F173)</f>
        <v>138416.8</v>
      </c>
      <c r="G150" s="58">
        <f t="shared" si="58"/>
        <v>38507.8</v>
      </c>
      <c r="H150" s="58">
        <f t="shared" si="58"/>
        <v>99909</v>
      </c>
      <c r="I150" s="58">
        <f t="shared" si="58"/>
        <v>87033.29999999999</v>
      </c>
      <c r="J150" s="58">
        <f t="shared" si="58"/>
        <v>706.6</v>
      </c>
      <c r="K150" s="58">
        <f t="shared" si="58"/>
        <v>86326.7</v>
      </c>
      <c r="L150" s="58">
        <f t="shared" si="58"/>
        <v>89841.3</v>
      </c>
      <c r="M150" s="58">
        <f t="shared" si="58"/>
        <v>0</v>
      </c>
      <c r="N150" s="58">
        <f t="shared" si="58"/>
        <v>89841.3</v>
      </c>
    </row>
    <row r="151" spans="1:14" s="59" customFormat="1" ht="110.25">
      <c r="A151" s="36" t="s">
        <v>286</v>
      </c>
      <c r="B151" s="56" t="s">
        <v>479</v>
      </c>
      <c r="C151" s="57"/>
      <c r="D151" s="57"/>
      <c r="E151" s="57"/>
      <c r="F151" s="58">
        <f>SUM(F152,F156,)</f>
        <v>17995.2</v>
      </c>
      <c r="G151" s="58">
        <f aca="true" t="shared" si="59" ref="G151:N151">SUM(G152,G156,)</f>
        <v>91.2</v>
      </c>
      <c r="H151" s="58">
        <f t="shared" si="59"/>
        <v>17904</v>
      </c>
      <c r="I151" s="58">
        <f t="shared" si="59"/>
        <v>18927.2</v>
      </c>
      <c r="J151" s="58">
        <f t="shared" si="59"/>
        <v>91.2</v>
      </c>
      <c r="K151" s="58">
        <f t="shared" si="59"/>
        <v>18836</v>
      </c>
      <c r="L151" s="58">
        <f t="shared" si="59"/>
        <v>19654</v>
      </c>
      <c r="M151" s="58">
        <f t="shared" si="59"/>
        <v>0</v>
      </c>
      <c r="N151" s="58">
        <f t="shared" si="59"/>
        <v>19654</v>
      </c>
    </row>
    <row r="152" spans="1:14" s="59" customFormat="1" ht="94.5">
      <c r="A152" s="60" t="s">
        <v>403</v>
      </c>
      <c r="B152" s="40" t="s">
        <v>480</v>
      </c>
      <c r="C152" s="57"/>
      <c r="D152" s="57"/>
      <c r="E152" s="57"/>
      <c r="F152" s="41">
        <f aca="true" t="shared" si="60" ref="F152:N152">SUM(F153:F155)</f>
        <v>17899</v>
      </c>
      <c r="G152" s="41">
        <f t="shared" si="60"/>
        <v>0</v>
      </c>
      <c r="H152" s="41">
        <f t="shared" si="60"/>
        <v>17899</v>
      </c>
      <c r="I152" s="41">
        <f t="shared" si="60"/>
        <v>18836</v>
      </c>
      <c r="J152" s="41">
        <f t="shared" si="60"/>
        <v>0</v>
      </c>
      <c r="K152" s="41">
        <f t="shared" si="60"/>
        <v>18836</v>
      </c>
      <c r="L152" s="41">
        <f t="shared" si="60"/>
        <v>19654</v>
      </c>
      <c r="M152" s="62">
        <f t="shared" si="60"/>
        <v>0</v>
      </c>
      <c r="N152" s="41">
        <f t="shared" si="60"/>
        <v>19654</v>
      </c>
    </row>
    <row r="153" spans="1:14" ht="204.75">
      <c r="A153" s="46" t="s">
        <v>324</v>
      </c>
      <c r="B153" s="42" t="s">
        <v>751</v>
      </c>
      <c r="C153" s="42">
        <v>100</v>
      </c>
      <c r="D153" s="48" t="s">
        <v>548</v>
      </c>
      <c r="E153" s="48" t="s">
        <v>192</v>
      </c>
      <c r="F153" s="41">
        <f>SUM(G153:H153)</f>
        <v>16134</v>
      </c>
      <c r="G153" s="49"/>
      <c r="H153" s="49">
        <v>16134</v>
      </c>
      <c r="I153" s="41">
        <f>SUM(J153:K153)</f>
        <v>17318</v>
      </c>
      <c r="J153" s="49"/>
      <c r="K153" s="49">
        <v>17318</v>
      </c>
      <c r="L153" s="41">
        <f>SUM(M153:N153)</f>
        <v>18409</v>
      </c>
      <c r="M153" s="49"/>
      <c r="N153" s="49">
        <v>18409</v>
      </c>
    </row>
    <row r="154" spans="1:14" ht="126">
      <c r="A154" s="46" t="s">
        <v>44</v>
      </c>
      <c r="B154" s="42" t="s">
        <v>751</v>
      </c>
      <c r="C154" s="42">
        <v>200</v>
      </c>
      <c r="D154" s="48" t="s">
        <v>548</v>
      </c>
      <c r="E154" s="48" t="s">
        <v>192</v>
      </c>
      <c r="F154" s="41">
        <f>SUM(G154:H154)</f>
        <v>1442</v>
      </c>
      <c r="G154" s="49"/>
      <c r="H154" s="49">
        <v>1442</v>
      </c>
      <c r="I154" s="41">
        <f>SUM(J154:K154)</f>
        <v>1195</v>
      </c>
      <c r="J154" s="49"/>
      <c r="K154" s="49">
        <v>1195</v>
      </c>
      <c r="L154" s="41">
        <f>SUM(M154:N154)</f>
        <v>1245</v>
      </c>
      <c r="M154" s="49"/>
      <c r="N154" s="49">
        <v>1245</v>
      </c>
    </row>
    <row r="155" spans="1:14" ht="94.5">
      <c r="A155" s="46" t="s">
        <v>45</v>
      </c>
      <c r="B155" s="42" t="s">
        <v>751</v>
      </c>
      <c r="C155" s="42">
        <v>800</v>
      </c>
      <c r="D155" s="48" t="s">
        <v>548</v>
      </c>
      <c r="E155" s="48" t="s">
        <v>192</v>
      </c>
      <c r="F155" s="41">
        <f>SUM(G155:H155)</f>
        <v>323</v>
      </c>
      <c r="G155" s="49"/>
      <c r="H155" s="49">
        <v>323</v>
      </c>
      <c r="I155" s="41">
        <f>SUM(J155:K155)</f>
        <v>323</v>
      </c>
      <c r="J155" s="49"/>
      <c r="K155" s="49">
        <v>323</v>
      </c>
      <c r="L155" s="41">
        <f>SUM(M155:N155)</f>
        <v>0</v>
      </c>
      <c r="M155" s="49"/>
      <c r="N155" s="49"/>
    </row>
    <row r="156" spans="1:14" ht="47.25">
      <c r="A156" s="44" t="s">
        <v>802</v>
      </c>
      <c r="B156" s="40" t="s">
        <v>524</v>
      </c>
      <c r="C156" s="42"/>
      <c r="D156" s="48"/>
      <c r="E156" s="48"/>
      <c r="F156" s="41">
        <f>F157</f>
        <v>96.2</v>
      </c>
      <c r="G156" s="41">
        <f aca="true" t="shared" si="61" ref="G156:N156">G157</f>
        <v>91.2</v>
      </c>
      <c r="H156" s="41">
        <f t="shared" si="61"/>
        <v>5</v>
      </c>
      <c r="I156" s="41">
        <f t="shared" si="61"/>
        <v>91.2</v>
      </c>
      <c r="J156" s="41">
        <f t="shared" si="61"/>
        <v>91.2</v>
      </c>
      <c r="K156" s="41">
        <f t="shared" si="61"/>
        <v>0</v>
      </c>
      <c r="L156" s="41">
        <f t="shared" si="61"/>
        <v>0</v>
      </c>
      <c r="M156" s="41">
        <f t="shared" si="61"/>
        <v>0</v>
      </c>
      <c r="N156" s="41">
        <f t="shared" si="61"/>
        <v>0</v>
      </c>
    </row>
    <row r="157" spans="1:14" ht="141.75">
      <c r="A157" s="44" t="s">
        <v>688</v>
      </c>
      <c r="B157" s="40" t="s">
        <v>287</v>
      </c>
      <c r="C157" s="42" t="s">
        <v>169</v>
      </c>
      <c r="D157" s="42" t="s">
        <v>548</v>
      </c>
      <c r="E157" s="42" t="s">
        <v>192</v>
      </c>
      <c r="F157" s="41">
        <f>SUM(G157:H157)</f>
        <v>96.2</v>
      </c>
      <c r="G157" s="41">
        <v>91.2</v>
      </c>
      <c r="H157" s="41">
        <v>5</v>
      </c>
      <c r="I157" s="41">
        <f>J157+K157</f>
        <v>91.2</v>
      </c>
      <c r="J157" s="41">
        <v>91.2</v>
      </c>
      <c r="K157" s="41"/>
      <c r="L157" s="41">
        <f>M157+N157</f>
        <v>0</v>
      </c>
      <c r="M157" s="41"/>
      <c r="N157" s="41"/>
    </row>
    <row r="158" spans="1:14" s="59" customFormat="1" ht="110.25">
      <c r="A158" s="36" t="s">
        <v>288</v>
      </c>
      <c r="B158" s="56" t="s">
        <v>481</v>
      </c>
      <c r="C158" s="57"/>
      <c r="D158" s="57"/>
      <c r="E158" s="57"/>
      <c r="F158" s="58">
        <f>SUM(F159,)</f>
        <v>2654.6</v>
      </c>
      <c r="G158" s="58">
        <f aca="true" t="shared" si="62" ref="G158:N158">SUM(G159,)</f>
        <v>416.6</v>
      </c>
      <c r="H158" s="58">
        <f t="shared" si="62"/>
        <v>2238</v>
      </c>
      <c r="I158" s="58">
        <f t="shared" si="62"/>
        <v>2337</v>
      </c>
      <c r="J158" s="58">
        <f t="shared" si="62"/>
        <v>0</v>
      </c>
      <c r="K158" s="58">
        <f t="shared" si="62"/>
        <v>2337</v>
      </c>
      <c r="L158" s="58">
        <f t="shared" si="62"/>
        <v>2486</v>
      </c>
      <c r="M158" s="58">
        <f t="shared" si="62"/>
        <v>0</v>
      </c>
      <c r="N158" s="58">
        <f t="shared" si="62"/>
        <v>2486</v>
      </c>
    </row>
    <row r="159" spans="1:14" s="59" customFormat="1" ht="94.5">
      <c r="A159" s="60" t="s">
        <v>403</v>
      </c>
      <c r="B159" s="40" t="s">
        <v>482</v>
      </c>
      <c r="C159" s="57"/>
      <c r="D159" s="57"/>
      <c r="E159" s="57"/>
      <c r="F159" s="41">
        <f aca="true" t="shared" si="63" ref="F159:N159">SUM(F160:F162)</f>
        <v>2654.6</v>
      </c>
      <c r="G159" s="41">
        <f t="shared" si="63"/>
        <v>416.6</v>
      </c>
      <c r="H159" s="41">
        <f t="shared" si="63"/>
        <v>2238</v>
      </c>
      <c r="I159" s="41">
        <f t="shared" si="63"/>
        <v>2337</v>
      </c>
      <c r="J159" s="41">
        <f t="shared" si="63"/>
        <v>0</v>
      </c>
      <c r="K159" s="41">
        <f t="shared" si="63"/>
        <v>2337</v>
      </c>
      <c r="L159" s="41">
        <f t="shared" si="63"/>
        <v>2486</v>
      </c>
      <c r="M159" s="41">
        <f t="shared" si="63"/>
        <v>0</v>
      </c>
      <c r="N159" s="41">
        <f t="shared" si="63"/>
        <v>2486</v>
      </c>
    </row>
    <row r="160" spans="1:14" ht="204.75">
      <c r="A160" s="46" t="s">
        <v>409</v>
      </c>
      <c r="B160" s="42" t="s">
        <v>752</v>
      </c>
      <c r="C160" s="54" t="s">
        <v>167</v>
      </c>
      <c r="D160" s="48" t="s">
        <v>548</v>
      </c>
      <c r="E160" s="48" t="s">
        <v>192</v>
      </c>
      <c r="F160" s="41">
        <f>SUM(G160:H160)</f>
        <v>2166</v>
      </c>
      <c r="G160" s="49"/>
      <c r="H160" s="49">
        <v>2166</v>
      </c>
      <c r="I160" s="41">
        <f>SUM(J160:K160)</f>
        <v>2325</v>
      </c>
      <c r="J160" s="49"/>
      <c r="K160" s="49">
        <v>2325</v>
      </c>
      <c r="L160" s="41">
        <f>SUM(M160:N160)</f>
        <v>2471</v>
      </c>
      <c r="M160" s="49"/>
      <c r="N160" s="49">
        <v>2471</v>
      </c>
    </row>
    <row r="161" spans="1:14" ht="126">
      <c r="A161" s="46" t="s">
        <v>44</v>
      </c>
      <c r="B161" s="42" t="s">
        <v>752</v>
      </c>
      <c r="C161" s="54" t="s">
        <v>169</v>
      </c>
      <c r="D161" s="48" t="s">
        <v>548</v>
      </c>
      <c r="E161" s="48" t="s">
        <v>192</v>
      </c>
      <c r="F161" s="41">
        <f>SUM(G161:H161)</f>
        <v>50</v>
      </c>
      <c r="G161" s="49"/>
      <c r="H161" s="49">
        <v>50</v>
      </c>
      <c r="I161" s="41">
        <f>SUM(J161:K161)</f>
        <v>12</v>
      </c>
      <c r="J161" s="49"/>
      <c r="K161" s="49">
        <v>12</v>
      </c>
      <c r="L161" s="41">
        <f>SUM(M161:N161)</f>
        <v>15</v>
      </c>
      <c r="M161" s="49"/>
      <c r="N161" s="49">
        <v>15</v>
      </c>
    </row>
    <row r="162" spans="1:14" ht="94.5">
      <c r="A162" s="39" t="s">
        <v>266</v>
      </c>
      <c r="B162" s="42" t="s">
        <v>267</v>
      </c>
      <c r="C162" s="54" t="s">
        <v>169</v>
      </c>
      <c r="D162" s="48" t="s">
        <v>548</v>
      </c>
      <c r="E162" s="48" t="s">
        <v>192</v>
      </c>
      <c r="F162" s="41">
        <f>SUM(G162:H162)</f>
        <v>438.6</v>
      </c>
      <c r="G162" s="49">
        <v>416.6</v>
      </c>
      <c r="H162" s="49">
        <v>22</v>
      </c>
      <c r="I162" s="41">
        <f>SUM(J162:K162)</f>
        <v>0</v>
      </c>
      <c r="J162" s="49"/>
      <c r="K162" s="49"/>
      <c r="L162" s="41">
        <f>SUM(M162:N162)</f>
        <v>0</v>
      </c>
      <c r="M162" s="49"/>
      <c r="N162" s="49"/>
    </row>
    <row r="163" spans="1:14" s="59" customFormat="1" ht="126">
      <c r="A163" s="76" t="s">
        <v>289</v>
      </c>
      <c r="B163" s="56" t="s">
        <v>483</v>
      </c>
      <c r="C163" s="57"/>
      <c r="D163" s="57"/>
      <c r="E163" s="57"/>
      <c r="F163" s="58">
        <f>SUM(F164,F166)</f>
        <v>109424</v>
      </c>
      <c r="G163" s="58">
        <f aca="true" t="shared" si="64" ref="G163:N163">SUM(G164,G166)</f>
        <v>38000</v>
      </c>
      <c r="H163" s="58">
        <f t="shared" si="64"/>
        <v>71424</v>
      </c>
      <c r="I163" s="58">
        <f t="shared" si="64"/>
        <v>56706.5</v>
      </c>
      <c r="J163" s="58">
        <f t="shared" si="64"/>
        <v>0</v>
      </c>
      <c r="K163" s="58">
        <f t="shared" si="64"/>
        <v>56706.5</v>
      </c>
      <c r="L163" s="58">
        <f t="shared" si="64"/>
        <v>59352</v>
      </c>
      <c r="M163" s="58">
        <f t="shared" si="64"/>
        <v>0</v>
      </c>
      <c r="N163" s="58">
        <f t="shared" si="64"/>
        <v>59352</v>
      </c>
    </row>
    <row r="164" spans="1:14" s="59" customFormat="1" ht="94.5">
      <c r="A164" s="60" t="s">
        <v>403</v>
      </c>
      <c r="B164" s="40" t="s">
        <v>484</v>
      </c>
      <c r="C164" s="57"/>
      <c r="D164" s="57"/>
      <c r="E164" s="57"/>
      <c r="F164" s="41">
        <f aca="true" t="shared" si="65" ref="F164:N164">SUM(F165:F165)</f>
        <v>53881</v>
      </c>
      <c r="G164" s="41">
        <f t="shared" si="65"/>
        <v>0</v>
      </c>
      <c r="H164" s="41">
        <f t="shared" si="65"/>
        <v>53881</v>
      </c>
      <c r="I164" s="41">
        <f t="shared" si="65"/>
        <v>56706.5</v>
      </c>
      <c r="J164" s="41">
        <f t="shared" si="65"/>
        <v>0</v>
      </c>
      <c r="K164" s="41">
        <f t="shared" si="65"/>
        <v>56706.5</v>
      </c>
      <c r="L164" s="41">
        <f t="shared" si="65"/>
        <v>59352</v>
      </c>
      <c r="M164" s="41">
        <f t="shared" si="65"/>
        <v>0</v>
      </c>
      <c r="N164" s="41">
        <f t="shared" si="65"/>
        <v>59352</v>
      </c>
    </row>
    <row r="165" spans="1:14" ht="141.75">
      <c r="A165" s="46" t="s">
        <v>46</v>
      </c>
      <c r="B165" s="42" t="s">
        <v>753</v>
      </c>
      <c r="C165" s="42">
        <v>600</v>
      </c>
      <c r="D165" s="48" t="s">
        <v>548</v>
      </c>
      <c r="E165" s="48" t="s">
        <v>192</v>
      </c>
      <c r="F165" s="74">
        <f>SUM(G165:H165)</f>
        <v>53881</v>
      </c>
      <c r="G165" s="49"/>
      <c r="H165" s="49">
        <v>53881</v>
      </c>
      <c r="I165" s="74">
        <f>SUM(J165:K165)</f>
        <v>56706.5</v>
      </c>
      <c r="J165" s="49"/>
      <c r="K165" s="49">
        <v>56706.5</v>
      </c>
      <c r="L165" s="74">
        <f>SUM(M165:N165)</f>
        <v>59352</v>
      </c>
      <c r="M165" s="49"/>
      <c r="N165" s="49">
        <v>59352</v>
      </c>
    </row>
    <row r="166" spans="1:14" ht="47.25">
      <c r="A166" s="60" t="s">
        <v>186</v>
      </c>
      <c r="B166" s="84" t="s">
        <v>3</v>
      </c>
      <c r="C166" s="42"/>
      <c r="D166" s="48" t="s">
        <v>548</v>
      </c>
      <c r="E166" s="48" t="s">
        <v>192</v>
      </c>
      <c r="F166" s="74">
        <f>SUM(F167:F169)</f>
        <v>55543</v>
      </c>
      <c r="G166" s="74">
        <f aca="true" t="shared" si="66" ref="G166:N166">SUM(G167:G169)</f>
        <v>38000</v>
      </c>
      <c r="H166" s="74">
        <f t="shared" si="66"/>
        <v>17543</v>
      </c>
      <c r="I166" s="74">
        <f t="shared" si="66"/>
        <v>0</v>
      </c>
      <c r="J166" s="74">
        <f t="shared" si="66"/>
        <v>0</v>
      </c>
      <c r="K166" s="74">
        <f t="shared" si="66"/>
        <v>0</v>
      </c>
      <c r="L166" s="74">
        <f t="shared" si="66"/>
        <v>0</v>
      </c>
      <c r="M166" s="74">
        <f t="shared" si="66"/>
        <v>0</v>
      </c>
      <c r="N166" s="74">
        <f t="shared" si="66"/>
        <v>0</v>
      </c>
    </row>
    <row r="167" spans="1:14" ht="78.75">
      <c r="A167" s="81" t="s">
        <v>188</v>
      </c>
      <c r="B167" s="48" t="s">
        <v>55</v>
      </c>
      <c r="C167" s="42" t="s">
        <v>169</v>
      </c>
      <c r="D167" s="48" t="s">
        <v>548</v>
      </c>
      <c r="E167" s="48" t="s">
        <v>192</v>
      </c>
      <c r="F167" s="41">
        <f>SUM(G167:H167)</f>
        <v>2000</v>
      </c>
      <c r="G167" s="41"/>
      <c r="H167" s="41">
        <v>2000</v>
      </c>
      <c r="I167" s="41">
        <f>SUM(J167:K167)</f>
        <v>0</v>
      </c>
      <c r="J167" s="41"/>
      <c r="K167" s="41"/>
      <c r="L167" s="41">
        <f>SUM(M167:N167)</f>
        <v>0</v>
      </c>
      <c r="M167" s="41"/>
      <c r="N167" s="41"/>
    </row>
    <row r="168" spans="1:14" ht="110.25">
      <c r="A168" s="60" t="s">
        <v>662</v>
      </c>
      <c r="B168" s="48" t="s">
        <v>664</v>
      </c>
      <c r="C168" s="42" t="s">
        <v>169</v>
      </c>
      <c r="D168" s="48" t="s">
        <v>548</v>
      </c>
      <c r="E168" s="48" t="s">
        <v>192</v>
      </c>
      <c r="F168" s="41">
        <f>SUM(G168:H168)</f>
        <v>38000</v>
      </c>
      <c r="G168" s="41">
        <v>38000</v>
      </c>
      <c r="H168" s="41"/>
      <c r="I168" s="41">
        <f>SUM(J168:K168)</f>
        <v>0</v>
      </c>
      <c r="J168" s="41"/>
      <c r="K168" s="41"/>
      <c r="L168" s="41">
        <f>SUM(M168:N168)</f>
        <v>0</v>
      </c>
      <c r="M168" s="41"/>
      <c r="N168" s="41"/>
    </row>
    <row r="169" spans="1:14" ht="126">
      <c r="A169" s="39" t="s">
        <v>269</v>
      </c>
      <c r="B169" s="42" t="s">
        <v>270</v>
      </c>
      <c r="C169" s="42" t="s">
        <v>815</v>
      </c>
      <c r="D169" s="48" t="s">
        <v>548</v>
      </c>
      <c r="E169" s="48" t="s">
        <v>192</v>
      </c>
      <c r="F169" s="41">
        <f>SUM(G169:H169)</f>
        <v>15543</v>
      </c>
      <c r="G169" s="41"/>
      <c r="H169" s="41">
        <v>15543</v>
      </c>
      <c r="I169" s="41">
        <f>SUM(J169:K169)</f>
        <v>0</v>
      </c>
      <c r="J169" s="41"/>
      <c r="K169" s="41"/>
      <c r="L169" s="41">
        <f>SUM(M169:N169)</f>
        <v>0</v>
      </c>
      <c r="M169" s="41"/>
      <c r="N169" s="41"/>
    </row>
    <row r="170" spans="1:14" s="59" customFormat="1" ht="157.5">
      <c r="A170" s="36" t="s">
        <v>279</v>
      </c>
      <c r="B170" s="77" t="s">
        <v>431</v>
      </c>
      <c r="C170" s="57"/>
      <c r="D170" s="83"/>
      <c r="E170" s="83"/>
      <c r="F170" s="58">
        <f>F171</f>
        <v>0</v>
      </c>
      <c r="G170" s="58">
        <f aca="true" t="shared" si="67" ref="G170:N170">G171</f>
        <v>0</v>
      </c>
      <c r="H170" s="58">
        <f t="shared" si="67"/>
        <v>0</v>
      </c>
      <c r="I170" s="58">
        <f t="shared" si="67"/>
        <v>615.4</v>
      </c>
      <c r="J170" s="58">
        <f t="shared" si="67"/>
        <v>615.4</v>
      </c>
      <c r="K170" s="58">
        <f t="shared" si="67"/>
        <v>0</v>
      </c>
      <c r="L170" s="58">
        <f t="shared" si="67"/>
        <v>0</v>
      </c>
      <c r="M170" s="58">
        <f t="shared" si="67"/>
        <v>0</v>
      </c>
      <c r="N170" s="58">
        <f t="shared" si="67"/>
        <v>0</v>
      </c>
    </row>
    <row r="171" spans="1:14" ht="47.25">
      <c r="A171" s="60" t="s">
        <v>657</v>
      </c>
      <c r="B171" s="40" t="s">
        <v>433</v>
      </c>
      <c r="C171" s="42"/>
      <c r="D171" s="48"/>
      <c r="E171" s="48"/>
      <c r="F171" s="41">
        <f aca="true" t="shared" si="68" ref="F171:N171">SUM(F172:F172)</f>
        <v>0</v>
      </c>
      <c r="G171" s="41">
        <f t="shared" si="68"/>
        <v>0</v>
      </c>
      <c r="H171" s="41">
        <f t="shared" si="68"/>
        <v>0</v>
      </c>
      <c r="I171" s="41">
        <f t="shared" si="68"/>
        <v>615.4</v>
      </c>
      <c r="J171" s="41">
        <f t="shared" si="68"/>
        <v>615.4</v>
      </c>
      <c r="K171" s="41">
        <f t="shared" si="68"/>
        <v>0</v>
      </c>
      <c r="L171" s="41">
        <f t="shared" si="68"/>
        <v>0</v>
      </c>
      <c r="M171" s="41">
        <f t="shared" si="68"/>
        <v>0</v>
      </c>
      <c r="N171" s="41">
        <f t="shared" si="68"/>
        <v>0</v>
      </c>
    </row>
    <row r="172" spans="1:14" ht="78.75">
      <c r="A172" s="39" t="s">
        <v>230</v>
      </c>
      <c r="B172" s="42" t="s">
        <v>231</v>
      </c>
      <c r="C172" s="42" t="s">
        <v>169</v>
      </c>
      <c r="D172" s="42" t="s">
        <v>198</v>
      </c>
      <c r="E172" s="42" t="s">
        <v>546</v>
      </c>
      <c r="F172" s="41">
        <f>SUM(G172:H172)</f>
        <v>0</v>
      </c>
      <c r="G172" s="41"/>
      <c r="H172" s="41"/>
      <c r="I172" s="41">
        <f>SUM(J172:K172)</f>
        <v>615.4</v>
      </c>
      <c r="J172" s="41">
        <v>615.4</v>
      </c>
      <c r="K172" s="41"/>
      <c r="L172" s="41">
        <f>SUM(M172:N172)</f>
        <v>0</v>
      </c>
      <c r="M172" s="41"/>
      <c r="N172" s="41"/>
    </row>
    <row r="173" spans="1:14" ht="110.25">
      <c r="A173" s="36" t="s">
        <v>290</v>
      </c>
      <c r="B173" s="56" t="s">
        <v>485</v>
      </c>
      <c r="C173" s="42"/>
      <c r="D173" s="42"/>
      <c r="E173" s="42"/>
      <c r="F173" s="58">
        <f>SUM(F174,F176,F180,)</f>
        <v>8343</v>
      </c>
      <c r="G173" s="58">
        <f aca="true" t="shared" si="69" ref="G173:N173">SUM(G174,G176,G180,)</f>
        <v>0</v>
      </c>
      <c r="H173" s="58">
        <f t="shared" si="69"/>
        <v>8343</v>
      </c>
      <c r="I173" s="58">
        <f t="shared" si="69"/>
        <v>8447.2</v>
      </c>
      <c r="J173" s="58">
        <f t="shared" si="69"/>
        <v>0</v>
      </c>
      <c r="K173" s="58">
        <f t="shared" si="69"/>
        <v>8447.2</v>
      </c>
      <c r="L173" s="58">
        <f t="shared" si="69"/>
        <v>8349.3</v>
      </c>
      <c r="M173" s="58">
        <f t="shared" si="69"/>
        <v>0</v>
      </c>
      <c r="N173" s="58">
        <f t="shared" si="69"/>
        <v>8349.3</v>
      </c>
    </row>
    <row r="174" spans="1:14" ht="47.25">
      <c r="A174" s="60" t="s">
        <v>799</v>
      </c>
      <c r="B174" s="40" t="s">
        <v>486</v>
      </c>
      <c r="C174" s="42"/>
      <c r="D174" s="42"/>
      <c r="E174" s="42"/>
      <c r="F174" s="41">
        <f aca="true" t="shared" si="70" ref="F174:N174">F175</f>
        <v>2149</v>
      </c>
      <c r="G174" s="41">
        <f t="shared" si="70"/>
        <v>0</v>
      </c>
      <c r="H174" s="41">
        <f t="shared" si="70"/>
        <v>2149</v>
      </c>
      <c r="I174" s="41">
        <f t="shared" si="70"/>
        <v>2272</v>
      </c>
      <c r="J174" s="41">
        <f t="shared" si="70"/>
        <v>0</v>
      </c>
      <c r="K174" s="41">
        <f t="shared" si="70"/>
        <v>2272</v>
      </c>
      <c r="L174" s="41">
        <f t="shared" si="70"/>
        <v>2363</v>
      </c>
      <c r="M174" s="62">
        <f t="shared" si="70"/>
        <v>0</v>
      </c>
      <c r="N174" s="41">
        <f t="shared" si="70"/>
        <v>2363</v>
      </c>
    </row>
    <row r="175" spans="1:14" ht="173.25">
      <c r="A175" s="46" t="s">
        <v>47</v>
      </c>
      <c r="B175" s="42" t="s">
        <v>755</v>
      </c>
      <c r="C175" s="42">
        <v>100</v>
      </c>
      <c r="D175" s="48" t="s">
        <v>548</v>
      </c>
      <c r="E175" s="48" t="s">
        <v>193</v>
      </c>
      <c r="F175" s="41">
        <f>SUM(G175:H175)</f>
        <v>2149</v>
      </c>
      <c r="G175" s="49"/>
      <c r="H175" s="49">
        <v>2149</v>
      </c>
      <c r="I175" s="41">
        <f>SUM(J175:K175)</f>
        <v>2272</v>
      </c>
      <c r="J175" s="49"/>
      <c r="K175" s="49">
        <v>2272</v>
      </c>
      <c r="L175" s="41">
        <f>SUM(M175:N175)</f>
        <v>2363</v>
      </c>
      <c r="M175" s="49"/>
      <c r="N175" s="49">
        <v>2363</v>
      </c>
    </row>
    <row r="176" spans="1:14" ht="94.5">
      <c r="A176" s="60" t="s">
        <v>403</v>
      </c>
      <c r="B176" s="40" t="s">
        <v>487</v>
      </c>
      <c r="C176" s="42"/>
      <c r="D176" s="42"/>
      <c r="E176" s="42"/>
      <c r="F176" s="41">
        <f aca="true" t="shared" si="71" ref="F176:N176">SUM(F177:F179)</f>
        <v>5844</v>
      </c>
      <c r="G176" s="41">
        <f t="shared" si="71"/>
        <v>0</v>
      </c>
      <c r="H176" s="41">
        <f t="shared" si="71"/>
        <v>5844</v>
      </c>
      <c r="I176" s="41">
        <f t="shared" si="71"/>
        <v>5825.2</v>
      </c>
      <c r="J176" s="41">
        <f t="shared" si="71"/>
        <v>0</v>
      </c>
      <c r="K176" s="41">
        <f t="shared" si="71"/>
        <v>5825.2</v>
      </c>
      <c r="L176" s="41">
        <f t="shared" si="71"/>
        <v>5986.3</v>
      </c>
      <c r="M176" s="41">
        <f t="shared" si="71"/>
        <v>0</v>
      </c>
      <c r="N176" s="41">
        <f t="shared" si="71"/>
        <v>5986.3</v>
      </c>
    </row>
    <row r="177" spans="1:14" ht="204.75">
      <c r="A177" s="46" t="s">
        <v>409</v>
      </c>
      <c r="B177" s="42" t="s">
        <v>756</v>
      </c>
      <c r="C177" s="42">
        <v>100</v>
      </c>
      <c r="D177" s="48" t="s">
        <v>548</v>
      </c>
      <c r="E177" s="48" t="s">
        <v>193</v>
      </c>
      <c r="F177" s="41">
        <f>SUM(G177:H177)</f>
        <v>5072</v>
      </c>
      <c r="G177" s="49"/>
      <c r="H177" s="49">
        <v>5072</v>
      </c>
      <c r="I177" s="41">
        <f>SUM(J177:K177)</f>
        <v>5336.2</v>
      </c>
      <c r="J177" s="49"/>
      <c r="K177" s="49">
        <v>5336.2</v>
      </c>
      <c r="L177" s="41">
        <f>SUM(M177:N177)</f>
        <v>5501.3</v>
      </c>
      <c r="M177" s="49"/>
      <c r="N177" s="49">
        <v>5501.3</v>
      </c>
    </row>
    <row r="178" spans="1:14" ht="126">
      <c r="A178" s="46" t="s">
        <v>325</v>
      </c>
      <c r="B178" s="42" t="s">
        <v>756</v>
      </c>
      <c r="C178" s="42">
        <v>200</v>
      </c>
      <c r="D178" s="48" t="s">
        <v>548</v>
      </c>
      <c r="E178" s="48" t="s">
        <v>193</v>
      </c>
      <c r="F178" s="41">
        <f>SUM(G178:H178)</f>
        <v>750</v>
      </c>
      <c r="G178" s="49"/>
      <c r="H178" s="49">
        <v>750</v>
      </c>
      <c r="I178" s="41">
        <f>SUM(J178:K178)</f>
        <v>467</v>
      </c>
      <c r="J178" s="49"/>
      <c r="K178" s="49">
        <v>467</v>
      </c>
      <c r="L178" s="41">
        <f>SUM(M178:N178)</f>
        <v>485</v>
      </c>
      <c r="M178" s="49"/>
      <c r="N178" s="49">
        <v>485</v>
      </c>
    </row>
    <row r="179" spans="1:14" ht="94.5">
      <c r="A179" s="46" t="s">
        <v>326</v>
      </c>
      <c r="B179" s="42" t="s">
        <v>756</v>
      </c>
      <c r="C179" s="42" t="s">
        <v>807</v>
      </c>
      <c r="D179" s="48" t="s">
        <v>548</v>
      </c>
      <c r="E179" s="48" t="s">
        <v>193</v>
      </c>
      <c r="F179" s="41">
        <f>SUM(G179:H179)</f>
        <v>22</v>
      </c>
      <c r="G179" s="49"/>
      <c r="H179" s="49">
        <v>22</v>
      </c>
      <c r="I179" s="41">
        <f>SUM(J179:K179)</f>
        <v>22</v>
      </c>
      <c r="J179" s="49"/>
      <c r="K179" s="49">
        <v>22</v>
      </c>
      <c r="L179" s="41">
        <f>SUM(M179:N179)</f>
        <v>0</v>
      </c>
      <c r="M179" s="49"/>
      <c r="N179" s="49"/>
    </row>
    <row r="180" spans="1:14" ht="94.5">
      <c r="A180" s="44" t="s">
        <v>177</v>
      </c>
      <c r="B180" s="40" t="s">
        <v>488</v>
      </c>
      <c r="C180" s="42"/>
      <c r="D180" s="42"/>
      <c r="E180" s="42"/>
      <c r="F180" s="41">
        <f aca="true" t="shared" si="72" ref="F180:N180">SUM(F181:F181)</f>
        <v>350</v>
      </c>
      <c r="G180" s="41">
        <f t="shared" si="72"/>
        <v>0</v>
      </c>
      <c r="H180" s="41">
        <f t="shared" si="72"/>
        <v>350</v>
      </c>
      <c r="I180" s="41">
        <f t="shared" si="72"/>
        <v>350</v>
      </c>
      <c r="J180" s="41">
        <f t="shared" si="72"/>
        <v>0</v>
      </c>
      <c r="K180" s="41">
        <f t="shared" si="72"/>
        <v>350</v>
      </c>
      <c r="L180" s="41">
        <f t="shared" si="72"/>
        <v>0</v>
      </c>
      <c r="M180" s="41">
        <f t="shared" si="72"/>
        <v>0</v>
      </c>
      <c r="N180" s="41">
        <f t="shared" si="72"/>
        <v>0</v>
      </c>
    </row>
    <row r="181" spans="1:14" ht="252">
      <c r="A181" s="46" t="s">
        <v>378</v>
      </c>
      <c r="B181" s="42" t="s">
        <v>754</v>
      </c>
      <c r="C181" s="42" t="s">
        <v>167</v>
      </c>
      <c r="D181" s="42" t="s">
        <v>820</v>
      </c>
      <c r="E181" s="42" t="s">
        <v>546</v>
      </c>
      <c r="F181" s="41">
        <f>SUM(G181:H181)</f>
        <v>350</v>
      </c>
      <c r="G181" s="49"/>
      <c r="H181" s="49">
        <v>350</v>
      </c>
      <c r="I181" s="41">
        <f>SUM(J181:K181)</f>
        <v>350</v>
      </c>
      <c r="J181" s="49"/>
      <c r="K181" s="49">
        <v>350</v>
      </c>
      <c r="L181" s="41">
        <f>SUM(M181:N181)</f>
        <v>0</v>
      </c>
      <c r="M181" s="50"/>
      <c r="N181" s="49"/>
    </row>
    <row r="182" spans="1:14" ht="94.5">
      <c r="A182" s="36" t="s">
        <v>142</v>
      </c>
      <c r="B182" s="77" t="s">
        <v>489</v>
      </c>
      <c r="C182" s="57"/>
      <c r="D182" s="57"/>
      <c r="E182" s="57"/>
      <c r="F182" s="58">
        <f>SUM(F183,F186,)</f>
        <v>48246.9</v>
      </c>
      <c r="G182" s="58">
        <f aca="true" t="shared" si="73" ref="G182:N182">SUM(G183,G186,)</f>
        <v>0</v>
      </c>
      <c r="H182" s="58">
        <f t="shared" si="73"/>
        <v>48246.9</v>
      </c>
      <c r="I182" s="58">
        <f t="shared" si="73"/>
        <v>48479</v>
      </c>
      <c r="J182" s="58">
        <f t="shared" si="73"/>
        <v>0</v>
      </c>
      <c r="K182" s="58">
        <f t="shared" si="73"/>
        <v>48479</v>
      </c>
      <c r="L182" s="58">
        <f t="shared" si="73"/>
        <v>50023.200000000004</v>
      </c>
      <c r="M182" s="58">
        <f t="shared" si="73"/>
        <v>0</v>
      </c>
      <c r="N182" s="58">
        <f t="shared" si="73"/>
        <v>50023.200000000004</v>
      </c>
    </row>
    <row r="183" spans="1:14" ht="141.75">
      <c r="A183" s="36" t="s">
        <v>141</v>
      </c>
      <c r="B183" s="77" t="s">
        <v>490</v>
      </c>
      <c r="C183" s="57"/>
      <c r="D183" s="57"/>
      <c r="E183" s="57"/>
      <c r="F183" s="58">
        <f>SUM(F184)</f>
        <v>45537.4</v>
      </c>
      <c r="G183" s="58">
        <f aca="true" t="shared" si="74" ref="G183:N183">SUM(G184)</f>
        <v>0</v>
      </c>
      <c r="H183" s="58">
        <f t="shared" si="74"/>
        <v>45537.4</v>
      </c>
      <c r="I183" s="58">
        <f t="shared" si="74"/>
        <v>43188.2</v>
      </c>
      <c r="J183" s="58">
        <f t="shared" si="74"/>
        <v>0</v>
      </c>
      <c r="K183" s="58">
        <f t="shared" si="74"/>
        <v>43188.2</v>
      </c>
      <c r="L183" s="58">
        <f t="shared" si="74"/>
        <v>44567.8</v>
      </c>
      <c r="M183" s="58">
        <f t="shared" si="74"/>
        <v>0</v>
      </c>
      <c r="N183" s="58">
        <f t="shared" si="74"/>
        <v>44567.8</v>
      </c>
    </row>
    <row r="184" spans="1:14" ht="94.5">
      <c r="A184" s="60" t="s">
        <v>403</v>
      </c>
      <c r="B184" s="40" t="s">
        <v>491</v>
      </c>
      <c r="C184" s="57"/>
      <c r="D184" s="57"/>
      <c r="E184" s="57"/>
      <c r="F184" s="41">
        <f aca="true" t="shared" si="75" ref="F184:N184">SUM(F185:F185)</f>
        <v>45537.4</v>
      </c>
      <c r="G184" s="41">
        <f t="shared" si="75"/>
        <v>0</v>
      </c>
      <c r="H184" s="41">
        <f t="shared" si="75"/>
        <v>45537.4</v>
      </c>
      <c r="I184" s="41">
        <f t="shared" si="75"/>
        <v>43188.2</v>
      </c>
      <c r="J184" s="41">
        <f t="shared" si="75"/>
        <v>0</v>
      </c>
      <c r="K184" s="41">
        <f t="shared" si="75"/>
        <v>43188.2</v>
      </c>
      <c r="L184" s="41">
        <f t="shared" si="75"/>
        <v>44567.8</v>
      </c>
      <c r="M184" s="41">
        <f t="shared" si="75"/>
        <v>0</v>
      </c>
      <c r="N184" s="41">
        <f t="shared" si="75"/>
        <v>44567.8</v>
      </c>
    </row>
    <row r="185" spans="1:14" ht="141.75">
      <c r="A185" s="46" t="s">
        <v>414</v>
      </c>
      <c r="B185" s="42" t="s">
        <v>637</v>
      </c>
      <c r="C185" s="42">
        <v>600</v>
      </c>
      <c r="D185" s="42">
        <v>11</v>
      </c>
      <c r="E185" s="48" t="s">
        <v>192</v>
      </c>
      <c r="F185" s="41">
        <f>SUM(G185:H185)</f>
        <v>45537.4</v>
      </c>
      <c r="G185" s="41">
        <v>0</v>
      </c>
      <c r="H185" s="41">
        <v>45537.4</v>
      </c>
      <c r="I185" s="41">
        <f>SUM(J185:K185)</f>
        <v>43188.2</v>
      </c>
      <c r="J185" s="41">
        <v>0</v>
      </c>
      <c r="K185" s="41">
        <v>43188.2</v>
      </c>
      <c r="L185" s="41">
        <f>SUM(M185:N185)</f>
        <v>44567.8</v>
      </c>
      <c r="M185" s="41">
        <v>0</v>
      </c>
      <c r="N185" s="41">
        <v>44567.8</v>
      </c>
    </row>
    <row r="186" spans="1:14" s="59" customFormat="1" ht="126">
      <c r="A186" s="36" t="s">
        <v>846</v>
      </c>
      <c r="B186" s="77" t="s">
        <v>492</v>
      </c>
      <c r="C186" s="57"/>
      <c r="D186" s="83" t="s">
        <v>395</v>
      </c>
      <c r="E186" s="83" t="s">
        <v>395</v>
      </c>
      <c r="F186" s="58">
        <f>SUM(F187,)</f>
        <v>2709.5</v>
      </c>
      <c r="G186" s="58">
        <f aca="true" t="shared" si="76" ref="G186:N186">SUM(G187,)</f>
        <v>0</v>
      </c>
      <c r="H186" s="58">
        <f t="shared" si="76"/>
        <v>2709.5</v>
      </c>
      <c r="I186" s="58">
        <f t="shared" si="76"/>
        <v>5290.8</v>
      </c>
      <c r="J186" s="58">
        <f t="shared" si="76"/>
        <v>0</v>
      </c>
      <c r="K186" s="58">
        <f t="shared" si="76"/>
        <v>5290.8</v>
      </c>
      <c r="L186" s="58">
        <f t="shared" si="76"/>
        <v>5455.4</v>
      </c>
      <c r="M186" s="58">
        <f t="shared" si="76"/>
        <v>0</v>
      </c>
      <c r="N186" s="58">
        <f t="shared" si="76"/>
        <v>5455.4</v>
      </c>
    </row>
    <row r="187" spans="1:14" ht="63">
      <c r="A187" s="60" t="s">
        <v>386</v>
      </c>
      <c r="B187" s="40" t="s">
        <v>493</v>
      </c>
      <c r="C187" s="42"/>
      <c r="D187" s="48" t="s">
        <v>395</v>
      </c>
      <c r="E187" s="48" t="s">
        <v>395</v>
      </c>
      <c r="F187" s="41">
        <f aca="true" t="shared" si="77" ref="F187:N187">SUM(F188:F189)</f>
        <v>2709.5</v>
      </c>
      <c r="G187" s="41">
        <f t="shared" si="77"/>
        <v>0</v>
      </c>
      <c r="H187" s="41">
        <f t="shared" si="77"/>
        <v>2709.5</v>
      </c>
      <c r="I187" s="41">
        <f t="shared" si="77"/>
        <v>5290.8</v>
      </c>
      <c r="J187" s="41">
        <f t="shared" si="77"/>
        <v>0</v>
      </c>
      <c r="K187" s="41">
        <f t="shared" si="77"/>
        <v>5290.8</v>
      </c>
      <c r="L187" s="41">
        <f t="shared" si="77"/>
        <v>5455.4</v>
      </c>
      <c r="M187" s="41">
        <f t="shared" si="77"/>
        <v>0</v>
      </c>
      <c r="N187" s="41">
        <f t="shared" si="77"/>
        <v>5455.4</v>
      </c>
    </row>
    <row r="188" spans="1:14" ht="204.75">
      <c r="A188" s="81" t="s">
        <v>409</v>
      </c>
      <c r="B188" s="42" t="s">
        <v>4</v>
      </c>
      <c r="C188" s="42" t="s">
        <v>167</v>
      </c>
      <c r="D188" s="48" t="s">
        <v>395</v>
      </c>
      <c r="E188" s="48" t="s">
        <v>395</v>
      </c>
      <c r="F188" s="41">
        <f>SUM(G188:H188)</f>
        <v>2697</v>
      </c>
      <c r="G188" s="41"/>
      <c r="H188" s="41">
        <v>2697</v>
      </c>
      <c r="I188" s="41">
        <f>SUM(J188:K188)</f>
        <v>5286.8</v>
      </c>
      <c r="J188" s="41"/>
      <c r="K188" s="41">
        <v>5286.8</v>
      </c>
      <c r="L188" s="41">
        <f>SUM(M188:N188)</f>
        <v>5450.4</v>
      </c>
      <c r="M188" s="41"/>
      <c r="N188" s="41">
        <v>5450.4</v>
      </c>
    </row>
    <row r="189" spans="1:14" ht="126">
      <c r="A189" s="81" t="s">
        <v>44</v>
      </c>
      <c r="B189" s="42" t="s">
        <v>4</v>
      </c>
      <c r="C189" s="42" t="s">
        <v>169</v>
      </c>
      <c r="D189" s="48" t="s">
        <v>395</v>
      </c>
      <c r="E189" s="48" t="s">
        <v>395</v>
      </c>
      <c r="F189" s="41">
        <f>SUM(G189:H189)</f>
        <v>12.5</v>
      </c>
      <c r="G189" s="41"/>
      <c r="H189" s="41">
        <v>12.5</v>
      </c>
      <c r="I189" s="41">
        <f>SUM(J189:K189)</f>
        <v>4</v>
      </c>
      <c r="J189" s="41"/>
      <c r="K189" s="41">
        <v>4</v>
      </c>
      <c r="L189" s="41">
        <f>SUM(M189:N189)</f>
        <v>5</v>
      </c>
      <c r="M189" s="41"/>
      <c r="N189" s="41">
        <v>5</v>
      </c>
    </row>
    <row r="190" spans="1:14" s="59" customFormat="1" ht="126">
      <c r="A190" s="36" t="s">
        <v>143</v>
      </c>
      <c r="B190" s="77" t="s">
        <v>494</v>
      </c>
      <c r="C190" s="57"/>
      <c r="D190" s="57"/>
      <c r="E190" s="57"/>
      <c r="F190" s="58">
        <f aca="true" t="shared" si="78" ref="F190:N190">SUM(F191,F194)</f>
        <v>1473</v>
      </c>
      <c r="G190" s="58">
        <f t="shared" si="78"/>
        <v>1428</v>
      </c>
      <c r="H190" s="58">
        <f t="shared" si="78"/>
        <v>45</v>
      </c>
      <c r="I190" s="58">
        <f t="shared" si="78"/>
        <v>4555</v>
      </c>
      <c r="J190" s="58">
        <f t="shared" si="78"/>
        <v>4555</v>
      </c>
      <c r="K190" s="58">
        <f t="shared" si="78"/>
        <v>0</v>
      </c>
      <c r="L190" s="58">
        <f t="shared" si="78"/>
        <v>578</v>
      </c>
      <c r="M190" s="58">
        <f t="shared" si="78"/>
        <v>578</v>
      </c>
      <c r="N190" s="58">
        <f t="shared" si="78"/>
        <v>0</v>
      </c>
    </row>
    <row r="191" spans="1:14" s="59" customFormat="1" ht="157.5">
      <c r="A191" s="197" t="s">
        <v>221</v>
      </c>
      <c r="B191" s="56" t="s">
        <v>222</v>
      </c>
      <c r="C191" s="57"/>
      <c r="D191" s="57"/>
      <c r="E191" s="57"/>
      <c r="F191" s="58">
        <f>SUM(F192)</f>
        <v>945</v>
      </c>
      <c r="G191" s="58">
        <f aca="true" t="shared" si="79" ref="G191:N191">SUM(G192)</f>
        <v>900</v>
      </c>
      <c r="H191" s="58">
        <f t="shared" si="79"/>
        <v>45</v>
      </c>
      <c r="I191" s="58">
        <f t="shared" si="79"/>
        <v>4000</v>
      </c>
      <c r="J191" s="58">
        <f t="shared" si="79"/>
        <v>4000</v>
      </c>
      <c r="K191" s="58">
        <f t="shared" si="79"/>
        <v>0</v>
      </c>
      <c r="L191" s="58">
        <f t="shared" si="79"/>
        <v>0</v>
      </c>
      <c r="M191" s="58">
        <f t="shared" si="79"/>
        <v>0</v>
      </c>
      <c r="N191" s="58">
        <f t="shared" si="79"/>
        <v>0</v>
      </c>
    </row>
    <row r="192" spans="1:14" s="59" customFormat="1" ht="126">
      <c r="A192" s="46" t="s">
        <v>223</v>
      </c>
      <c r="B192" s="61" t="s">
        <v>224</v>
      </c>
      <c r="C192" s="42"/>
      <c r="D192" s="42"/>
      <c r="E192" s="42"/>
      <c r="F192" s="41">
        <f>F193</f>
        <v>945</v>
      </c>
      <c r="G192" s="41">
        <f aca="true" t="shared" si="80" ref="G192:N192">G193</f>
        <v>900</v>
      </c>
      <c r="H192" s="41">
        <f t="shared" si="80"/>
        <v>45</v>
      </c>
      <c r="I192" s="41">
        <f t="shared" si="80"/>
        <v>4000</v>
      </c>
      <c r="J192" s="41">
        <f t="shared" si="80"/>
        <v>4000</v>
      </c>
      <c r="K192" s="41">
        <f t="shared" si="80"/>
        <v>0</v>
      </c>
      <c r="L192" s="41">
        <f t="shared" si="80"/>
        <v>0</v>
      </c>
      <c r="M192" s="41">
        <f t="shared" si="80"/>
        <v>0</v>
      </c>
      <c r="N192" s="41">
        <f t="shared" si="80"/>
        <v>0</v>
      </c>
    </row>
    <row r="193" spans="1:14" s="59" customFormat="1" ht="157.5">
      <c r="A193" s="46" t="s">
        <v>225</v>
      </c>
      <c r="B193" s="42" t="s">
        <v>226</v>
      </c>
      <c r="C193" s="42" t="s">
        <v>169</v>
      </c>
      <c r="D193" s="42" t="s">
        <v>193</v>
      </c>
      <c r="E193" s="42" t="s">
        <v>838</v>
      </c>
      <c r="F193" s="41">
        <f>SUM(G193:H193)</f>
        <v>945</v>
      </c>
      <c r="G193" s="41">
        <v>900</v>
      </c>
      <c r="H193" s="41">
        <v>45</v>
      </c>
      <c r="I193" s="41">
        <f>SUM(J193:K193)</f>
        <v>4000</v>
      </c>
      <c r="J193" s="41">
        <v>4000</v>
      </c>
      <c r="K193" s="41"/>
      <c r="L193" s="41">
        <f>SUM(M193:N193)</f>
        <v>0</v>
      </c>
      <c r="M193" s="41"/>
      <c r="N193" s="41"/>
    </row>
    <row r="194" spans="1:14" s="59" customFormat="1" ht="157.5">
      <c r="A194" s="36" t="s">
        <v>579</v>
      </c>
      <c r="B194" s="77" t="s">
        <v>495</v>
      </c>
      <c r="C194" s="57"/>
      <c r="D194" s="57"/>
      <c r="E194" s="57"/>
      <c r="F194" s="58">
        <f aca="true" t="shared" si="81" ref="F194:N195">F195</f>
        <v>528</v>
      </c>
      <c r="G194" s="58">
        <f t="shared" si="81"/>
        <v>528</v>
      </c>
      <c r="H194" s="58">
        <f t="shared" si="81"/>
        <v>0</v>
      </c>
      <c r="I194" s="58">
        <f t="shared" si="81"/>
        <v>555</v>
      </c>
      <c r="J194" s="58">
        <f t="shared" si="81"/>
        <v>555</v>
      </c>
      <c r="K194" s="58">
        <f t="shared" si="81"/>
        <v>0</v>
      </c>
      <c r="L194" s="58">
        <f t="shared" si="81"/>
        <v>578</v>
      </c>
      <c r="M194" s="145">
        <f t="shared" si="81"/>
        <v>578</v>
      </c>
      <c r="N194" s="58">
        <f t="shared" si="81"/>
        <v>0</v>
      </c>
    </row>
    <row r="195" spans="1:14" s="59" customFormat="1" ht="47.25">
      <c r="A195" s="60" t="s">
        <v>80</v>
      </c>
      <c r="B195" s="61" t="s">
        <v>496</v>
      </c>
      <c r="C195" s="57"/>
      <c r="D195" s="57"/>
      <c r="E195" s="57"/>
      <c r="F195" s="41">
        <f t="shared" si="81"/>
        <v>528</v>
      </c>
      <c r="G195" s="41">
        <f t="shared" si="81"/>
        <v>528</v>
      </c>
      <c r="H195" s="41">
        <f t="shared" si="81"/>
        <v>0</v>
      </c>
      <c r="I195" s="41">
        <f t="shared" si="81"/>
        <v>555</v>
      </c>
      <c r="J195" s="41">
        <f t="shared" si="81"/>
        <v>555</v>
      </c>
      <c r="K195" s="41">
        <f t="shared" si="81"/>
        <v>0</v>
      </c>
      <c r="L195" s="41">
        <f t="shared" si="81"/>
        <v>578</v>
      </c>
      <c r="M195" s="62">
        <f t="shared" si="81"/>
        <v>578</v>
      </c>
      <c r="N195" s="41">
        <f t="shared" si="81"/>
        <v>0</v>
      </c>
    </row>
    <row r="196" spans="1:14" ht="157.5">
      <c r="A196" s="46" t="s">
        <v>35</v>
      </c>
      <c r="B196" s="47" t="s">
        <v>633</v>
      </c>
      <c r="C196" s="42">
        <v>100</v>
      </c>
      <c r="D196" s="42" t="s">
        <v>820</v>
      </c>
      <c r="E196" s="42" t="s">
        <v>549</v>
      </c>
      <c r="F196" s="41">
        <f>SUM(G196:H196)</f>
        <v>528</v>
      </c>
      <c r="G196" s="41">
        <v>528</v>
      </c>
      <c r="H196" s="41">
        <v>0</v>
      </c>
      <c r="I196" s="41">
        <f>SUM(J196:K196)</f>
        <v>555</v>
      </c>
      <c r="J196" s="41">
        <v>555</v>
      </c>
      <c r="K196" s="41">
        <v>0</v>
      </c>
      <c r="L196" s="41">
        <f>SUM(M196:N196)</f>
        <v>578</v>
      </c>
      <c r="M196" s="41">
        <v>578</v>
      </c>
      <c r="N196" s="41">
        <v>0</v>
      </c>
    </row>
    <row r="197" spans="1:14" s="59" customFormat="1" ht="110.25">
      <c r="A197" s="36" t="s">
        <v>656</v>
      </c>
      <c r="B197" s="77" t="s">
        <v>438</v>
      </c>
      <c r="C197" s="57"/>
      <c r="D197" s="57"/>
      <c r="E197" s="57"/>
      <c r="F197" s="58">
        <f aca="true" t="shared" si="82" ref="F197:N197">SUM(F198,F207)</f>
        <v>64252</v>
      </c>
      <c r="G197" s="58">
        <f t="shared" si="82"/>
        <v>12513.400000000001</v>
      </c>
      <c r="H197" s="58">
        <f t="shared" si="82"/>
        <v>51738.6</v>
      </c>
      <c r="I197" s="58">
        <f t="shared" si="82"/>
        <v>65911.8</v>
      </c>
      <c r="J197" s="58">
        <f t="shared" si="82"/>
        <v>16907.5</v>
      </c>
      <c r="K197" s="58">
        <f t="shared" si="82"/>
        <v>49004.3</v>
      </c>
      <c r="L197" s="58">
        <f t="shared" si="82"/>
        <v>56100.799999999996</v>
      </c>
      <c r="M197" s="145">
        <f t="shared" si="82"/>
        <v>9929.1</v>
      </c>
      <c r="N197" s="58">
        <f t="shared" si="82"/>
        <v>46171.7</v>
      </c>
    </row>
    <row r="198" spans="1:14" s="59" customFormat="1" ht="189">
      <c r="A198" s="36" t="s">
        <v>144</v>
      </c>
      <c r="B198" s="77" t="s">
        <v>497</v>
      </c>
      <c r="C198" s="57"/>
      <c r="D198" s="57"/>
      <c r="E198" s="57"/>
      <c r="F198" s="58">
        <f>SUM(F199,F202,F205,)</f>
        <v>58127.6</v>
      </c>
      <c r="G198" s="58">
        <f aca="true" t="shared" si="83" ref="G198:N198">SUM(G199,G202,G205,)</f>
        <v>6559</v>
      </c>
      <c r="H198" s="58">
        <f t="shared" si="83"/>
        <v>51568.6</v>
      </c>
      <c r="I198" s="58">
        <f t="shared" si="83"/>
        <v>55349.3</v>
      </c>
      <c r="J198" s="58">
        <f t="shared" si="83"/>
        <v>6820</v>
      </c>
      <c r="K198" s="58">
        <f t="shared" si="83"/>
        <v>48529.3</v>
      </c>
      <c r="L198" s="58">
        <f t="shared" si="83"/>
        <v>53263.7</v>
      </c>
      <c r="M198" s="58">
        <f t="shared" si="83"/>
        <v>7092</v>
      </c>
      <c r="N198" s="58">
        <f t="shared" si="83"/>
        <v>46171.7</v>
      </c>
    </row>
    <row r="199" spans="1:14" ht="63">
      <c r="A199" s="44" t="s">
        <v>671</v>
      </c>
      <c r="B199" s="85" t="s">
        <v>672</v>
      </c>
      <c r="C199" s="42"/>
      <c r="D199" s="42"/>
      <c r="E199" s="42"/>
      <c r="F199" s="41">
        <f aca="true" t="shared" si="84" ref="F199:N199">SUM(F200:F201)</f>
        <v>45030.6</v>
      </c>
      <c r="G199" s="41">
        <f t="shared" si="84"/>
        <v>0</v>
      </c>
      <c r="H199" s="41">
        <f t="shared" si="84"/>
        <v>45030.6</v>
      </c>
      <c r="I199" s="41">
        <f t="shared" si="84"/>
        <v>41730.3</v>
      </c>
      <c r="J199" s="41">
        <f t="shared" si="84"/>
        <v>0</v>
      </c>
      <c r="K199" s="41">
        <f t="shared" si="84"/>
        <v>41730.3</v>
      </c>
      <c r="L199" s="41">
        <f t="shared" si="84"/>
        <v>39100.7</v>
      </c>
      <c r="M199" s="41">
        <f t="shared" si="84"/>
        <v>0</v>
      </c>
      <c r="N199" s="41">
        <f t="shared" si="84"/>
        <v>39100.7</v>
      </c>
    </row>
    <row r="200" spans="1:14" ht="78.75">
      <c r="A200" s="44" t="s">
        <v>721</v>
      </c>
      <c r="B200" s="86" t="s">
        <v>670</v>
      </c>
      <c r="C200" s="42" t="s">
        <v>815</v>
      </c>
      <c r="D200" s="42" t="s">
        <v>198</v>
      </c>
      <c r="E200" s="42" t="s">
        <v>546</v>
      </c>
      <c r="F200" s="41">
        <f>SUM(G200:H200)</f>
        <v>44504.6</v>
      </c>
      <c r="G200" s="41"/>
      <c r="H200" s="41">
        <v>44504.6</v>
      </c>
      <c r="I200" s="41">
        <f>SUM(J200:K200)</f>
        <v>41730.3</v>
      </c>
      <c r="J200" s="41"/>
      <c r="K200" s="41">
        <v>41730.3</v>
      </c>
      <c r="L200" s="41">
        <f>SUM(M200:N200)</f>
        <v>39100.7</v>
      </c>
      <c r="M200" s="41"/>
      <c r="N200" s="41">
        <v>39100.7</v>
      </c>
    </row>
    <row r="201" spans="1:14" ht="63">
      <c r="A201" s="39" t="s">
        <v>254</v>
      </c>
      <c r="B201" s="86" t="s">
        <v>670</v>
      </c>
      <c r="C201" s="42" t="s">
        <v>169</v>
      </c>
      <c r="D201" s="42" t="s">
        <v>198</v>
      </c>
      <c r="E201" s="42" t="s">
        <v>546</v>
      </c>
      <c r="F201" s="41">
        <f>SUM(G201:H201)</f>
        <v>526</v>
      </c>
      <c r="G201" s="41"/>
      <c r="H201" s="41">
        <v>526</v>
      </c>
      <c r="I201" s="41">
        <f>SUM(J201:K201)</f>
        <v>0</v>
      </c>
      <c r="J201" s="41"/>
      <c r="K201" s="41"/>
      <c r="L201" s="41">
        <f>SUM(M201:N201)</f>
        <v>0</v>
      </c>
      <c r="M201" s="41"/>
      <c r="N201" s="41"/>
    </row>
    <row r="202" spans="1:14" s="59" customFormat="1" ht="47.25">
      <c r="A202" s="44" t="s">
        <v>830</v>
      </c>
      <c r="B202" s="85" t="s">
        <v>498</v>
      </c>
      <c r="C202" s="57"/>
      <c r="D202" s="57"/>
      <c r="E202" s="57"/>
      <c r="F202" s="41">
        <f aca="true" t="shared" si="85" ref="F202:N202">SUM(F203:F204)</f>
        <v>13076</v>
      </c>
      <c r="G202" s="41">
        <f t="shared" si="85"/>
        <v>6538</v>
      </c>
      <c r="H202" s="41">
        <f t="shared" si="85"/>
        <v>6538</v>
      </c>
      <c r="I202" s="41">
        <f t="shared" si="85"/>
        <v>13598</v>
      </c>
      <c r="J202" s="41">
        <f t="shared" si="85"/>
        <v>6799</v>
      </c>
      <c r="K202" s="41">
        <f t="shared" si="85"/>
        <v>6799</v>
      </c>
      <c r="L202" s="41">
        <f t="shared" si="85"/>
        <v>14142</v>
      </c>
      <c r="M202" s="62">
        <f t="shared" si="85"/>
        <v>7071</v>
      </c>
      <c r="N202" s="41">
        <f t="shared" si="85"/>
        <v>7071</v>
      </c>
    </row>
    <row r="203" spans="1:14" ht="78.75">
      <c r="A203" s="60" t="s">
        <v>408</v>
      </c>
      <c r="B203" s="86" t="s">
        <v>334</v>
      </c>
      <c r="C203" s="42" t="s">
        <v>169</v>
      </c>
      <c r="D203" s="48" t="s">
        <v>198</v>
      </c>
      <c r="E203" s="48" t="s">
        <v>546</v>
      </c>
      <c r="F203" s="41">
        <f>SUM(G203:H203)</f>
        <v>6538</v>
      </c>
      <c r="G203" s="41">
        <v>0</v>
      </c>
      <c r="H203" s="41">
        <v>6538</v>
      </c>
      <c r="I203" s="41">
        <f>SUM(J203:K203)</f>
        <v>6799</v>
      </c>
      <c r="J203" s="41">
        <v>0</v>
      </c>
      <c r="K203" s="41">
        <v>6799</v>
      </c>
      <c r="L203" s="41">
        <f>SUM(M203:N203)</f>
        <v>7071</v>
      </c>
      <c r="M203" s="41">
        <v>0</v>
      </c>
      <c r="N203" s="41">
        <v>7071</v>
      </c>
    </row>
    <row r="204" spans="1:14" ht="94.5">
      <c r="A204" s="60" t="s">
        <v>423</v>
      </c>
      <c r="B204" s="86" t="s">
        <v>635</v>
      </c>
      <c r="C204" s="42" t="s">
        <v>169</v>
      </c>
      <c r="D204" s="48" t="s">
        <v>198</v>
      </c>
      <c r="E204" s="48" t="s">
        <v>546</v>
      </c>
      <c r="F204" s="41">
        <f>SUM(G204:H204)</f>
        <v>6538</v>
      </c>
      <c r="G204" s="41">
        <v>6538</v>
      </c>
      <c r="H204" s="41">
        <v>0</v>
      </c>
      <c r="I204" s="41">
        <f>SUM(J204:K204)</f>
        <v>6799</v>
      </c>
      <c r="J204" s="41">
        <v>6799</v>
      </c>
      <c r="K204" s="41">
        <v>0</v>
      </c>
      <c r="L204" s="41">
        <f>SUM(M204:N204)</f>
        <v>7071</v>
      </c>
      <c r="M204" s="41">
        <v>7071</v>
      </c>
      <c r="N204" s="41">
        <v>0</v>
      </c>
    </row>
    <row r="205" spans="1:14" s="59" customFormat="1" ht="78.75">
      <c r="A205" s="44" t="s">
        <v>96</v>
      </c>
      <c r="B205" s="87" t="s">
        <v>95</v>
      </c>
      <c r="C205" s="57"/>
      <c r="D205" s="57"/>
      <c r="E205" s="57"/>
      <c r="F205" s="41">
        <f aca="true" t="shared" si="86" ref="F205:N205">F206</f>
        <v>21</v>
      </c>
      <c r="G205" s="41">
        <f t="shared" si="86"/>
        <v>21</v>
      </c>
      <c r="H205" s="41">
        <f t="shared" si="86"/>
        <v>0</v>
      </c>
      <c r="I205" s="41">
        <f t="shared" si="86"/>
        <v>21</v>
      </c>
      <c r="J205" s="41">
        <f t="shared" si="86"/>
        <v>21</v>
      </c>
      <c r="K205" s="41">
        <f t="shared" si="86"/>
        <v>0</v>
      </c>
      <c r="L205" s="41">
        <f t="shared" si="86"/>
        <v>21</v>
      </c>
      <c r="M205" s="62">
        <f t="shared" si="86"/>
        <v>21</v>
      </c>
      <c r="N205" s="41">
        <f t="shared" si="86"/>
        <v>0</v>
      </c>
    </row>
    <row r="206" spans="1:14" ht="110.25">
      <c r="A206" s="60" t="s">
        <v>132</v>
      </c>
      <c r="B206" s="80" t="s">
        <v>596</v>
      </c>
      <c r="C206" s="42" t="s">
        <v>169</v>
      </c>
      <c r="D206" s="48" t="s">
        <v>198</v>
      </c>
      <c r="E206" s="48" t="s">
        <v>546</v>
      </c>
      <c r="F206" s="41">
        <f>SUM(G206:H206)</f>
        <v>21</v>
      </c>
      <c r="G206" s="41">
        <v>21</v>
      </c>
      <c r="H206" s="41"/>
      <c r="I206" s="41">
        <f>SUM(J206:K206)</f>
        <v>21</v>
      </c>
      <c r="J206" s="41">
        <v>21</v>
      </c>
      <c r="K206" s="41"/>
      <c r="L206" s="41">
        <f>SUM(M206:N206)</f>
        <v>21</v>
      </c>
      <c r="M206" s="62">
        <v>21</v>
      </c>
      <c r="N206" s="41"/>
    </row>
    <row r="207" spans="1:14" ht="157.5">
      <c r="A207" s="36" t="s">
        <v>145</v>
      </c>
      <c r="B207" s="77" t="s">
        <v>499</v>
      </c>
      <c r="C207" s="57"/>
      <c r="D207" s="57"/>
      <c r="E207" s="57"/>
      <c r="F207" s="58">
        <f>SUM(F208,F210,F212,F214,F216)</f>
        <v>6124.400000000001</v>
      </c>
      <c r="G207" s="58">
        <f aca="true" t="shared" si="87" ref="G207:N207">SUM(G208,G210,G212,G214,G216)</f>
        <v>5954.400000000001</v>
      </c>
      <c r="H207" s="58">
        <f t="shared" si="87"/>
        <v>170</v>
      </c>
      <c r="I207" s="58">
        <f t="shared" si="87"/>
        <v>10562.5</v>
      </c>
      <c r="J207" s="58">
        <f t="shared" si="87"/>
        <v>10087.5</v>
      </c>
      <c r="K207" s="58">
        <f t="shared" si="87"/>
        <v>475</v>
      </c>
      <c r="L207" s="58">
        <f t="shared" si="87"/>
        <v>2837.1</v>
      </c>
      <c r="M207" s="58">
        <f t="shared" si="87"/>
        <v>2837.1</v>
      </c>
      <c r="N207" s="58">
        <f t="shared" si="87"/>
        <v>0</v>
      </c>
    </row>
    <row r="208" spans="1:14" ht="47.25">
      <c r="A208" s="60" t="s">
        <v>737</v>
      </c>
      <c r="B208" s="85" t="s">
        <v>500</v>
      </c>
      <c r="C208" s="57"/>
      <c r="D208" s="57"/>
      <c r="E208" s="57"/>
      <c r="F208" s="41">
        <f aca="true" t="shared" si="88" ref="F208:N208">SUM(F209:F209)</f>
        <v>2364.5</v>
      </c>
      <c r="G208" s="41">
        <f t="shared" si="88"/>
        <v>2245.5</v>
      </c>
      <c r="H208" s="41">
        <f t="shared" si="88"/>
        <v>119</v>
      </c>
      <c r="I208" s="41">
        <f t="shared" si="88"/>
        <v>2482.8</v>
      </c>
      <c r="J208" s="41">
        <f t="shared" si="88"/>
        <v>2007.8</v>
      </c>
      <c r="K208" s="41">
        <f t="shared" si="88"/>
        <v>475</v>
      </c>
      <c r="L208" s="41">
        <f t="shared" si="88"/>
        <v>2028.7</v>
      </c>
      <c r="M208" s="41">
        <f t="shared" si="88"/>
        <v>2028.7</v>
      </c>
      <c r="N208" s="41">
        <f t="shared" si="88"/>
        <v>0</v>
      </c>
    </row>
    <row r="209" spans="1:14" ht="47.25">
      <c r="A209" s="67" t="s">
        <v>56</v>
      </c>
      <c r="B209" s="86" t="s">
        <v>57</v>
      </c>
      <c r="C209" s="42" t="s">
        <v>818</v>
      </c>
      <c r="D209" s="88">
        <v>10</v>
      </c>
      <c r="E209" s="48" t="s">
        <v>193</v>
      </c>
      <c r="F209" s="41">
        <f>SUM(G209:H209)</f>
        <v>2364.5</v>
      </c>
      <c r="G209" s="41">
        <v>2245.5</v>
      </c>
      <c r="H209" s="41">
        <v>119</v>
      </c>
      <c r="I209" s="41">
        <f>SUM(J209:K209)</f>
        <v>2482.8</v>
      </c>
      <c r="J209" s="41">
        <v>2007.8</v>
      </c>
      <c r="K209" s="41">
        <v>475</v>
      </c>
      <c r="L209" s="41">
        <f>SUM(M209:N209)</f>
        <v>2028.7</v>
      </c>
      <c r="M209" s="41">
        <v>2028.7</v>
      </c>
      <c r="N209" s="41"/>
    </row>
    <row r="210" spans="1:14" ht="47.25">
      <c r="A210" s="39" t="s">
        <v>116</v>
      </c>
      <c r="B210" s="85" t="s">
        <v>501</v>
      </c>
      <c r="C210" s="42"/>
      <c r="D210" s="42"/>
      <c r="E210" s="48"/>
      <c r="F210" s="41">
        <f aca="true" t="shared" si="89" ref="F210:N210">F211</f>
        <v>51</v>
      </c>
      <c r="G210" s="41">
        <f t="shared" si="89"/>
        <v>0</v>
      </c>
      <c r="H210" s="41">
        <f t="shared" si="89"/>
        <v>51</v>
      </c>
      <c r="I210" s="41">
        <f t="shared" si="89"/>
        <v>0</v>
      </c>
      <c r="J210" s="41">
        <f t="shared" si="89"/>
        <v>0</v>
      </c>
      <c r="K210" s="41">
        <f t="shared" si="89"/>
        <v>0</v>
      </c>
      <c r="L210" s="41">
        <f t="shared" si="89"/>
        <v>0</v>
      </c>
      <c r="M210" s="62">
        <f t="shared" si="89"/>
        <v>0</v>
      </c>
      <c r="N210" s="41">
        <f t="shared" si="89"/>
        <v>0</v>
      </c>
    </row>
    <row r="211" spans="1:14" ht="78.75">
      <c r="A211" s="39" t="s">
        <v>341</v>
      </c>
      <c r="B211" s="86" t="s">
        <v>124</v>
      </c>
      <c r="C211" s="42" t="s">
        <v>169</v>
      </c>
      <c r="D211" s="42" t="s">
        <v>198</v>
      </c>
      <c r="E211" s="42" t="s">
        <v>192</v>
      </c>
      <c r="F211" s="41">
        <f>SUM(G211:H211)</f>
        <v>51</v>
      </c>
      <c r="G211" s="49"/>
      <c r="H211" s="49">
        <v>51</v>
      </c>
      <c r="I211" s="41">
        <f>SUM(J211:K211)</f>
        <v>0</v>
      </c>
      <c r="J211" s="49"/>
      <c r="K211" s="49"/>
      <c r="L211" s="41">
        <f>SUM(M211:N211)</f>
        <v>0</v>
      </c>
      <c r="M211" s="50"/>
      <c r="N211" s="49"/>
    </row>
    <row r="212" spans="1:14" ht="78.75">
      <c r="A212" s="44" t="s">
        <v>424</v>
      </c>
      <c r="B212" s="61" t="s">
        <v>440</v>
      </c>
      <c r="C212" s="42"/>
      <c r="D212" s="42"/>
      <c r="E212" s="42"/>
      <c r="F212" s="41">
        <f aca="true" t="shared" si="90" ref="F212:N212">F213</f>
        <v>2851.1</v>
      </c>
      <c r="G212" s="41">
        <f t="shared" si="90"/>
        <v>2851.1</v>
      </c>
      <c r="H212" s="41">
        <f t="shared" si="90"/>
        <v>0</v>
      </c>
      <c r="I212" s="41">
        <f t="shared" si="90"/>
        <v>3706.4</v>
      </c>
      <c r="J212" s="41">
        <f t="shared" si="90"/>
        <v>3706.4</v>
      </c>
      <c r="K212" s="41">
        <f t="shared" si="90"/>
        <v>0</v>
      </c>
      <c r="L212" s="41">
        <f t="shared" si="90"/>
        <v>0</v>
      </c>
      <c r="M212" s="62">
        <f t="shared" si="90"/>
        <v>0</v>
      </c>
      <c r="N212" s="41">
        <f t="shared" si="90"/>
        <v>0</v>
      </c>
    </row>
    <row r="213" spans="1:14" ht="141.75">
      <c r="A213" s="44" t="s">
        <v>333</v>
      </c>
      <c r="B213" s="47" t="s">
        <v>364</v>
      </c>
      <c r="C213" s="42" t="s">
        <v>27</v>
      </c>
      <c r="D213" s="42" t="s">
        <v>820</v>
      </c>
      <c r="E213" s="48" t="s">
        <v>193</v>
      </c>
      <c r="F213" s="41">
        <f>SUM(G213:H213)</f>
        <v>2851.1</v>
      </c>
      <c r="G213" s="41">
        <v>2851.1</v>
      </c>
      <c r="H213" s="41">
        <v>0</v>
      </c>
      <c r="I213" s="41">
        <f>SUM(J213:K213)</f>
        <v>3706.4</v>
      </c>
      <c r="J213" s="41">
        <v>3706.4</v>
      </c>
      <c r="K213" s="41">
        <v>0</v>
      </c>
      <c r="L213" s="41">
        <f>SUM(M213:N213)</f>
        <v>0</v>
      </c>
      <c r="M213" s="41"/>
      <c r="N213" s="41">
        <v>0</v>
      </c>
    </row>
    <row r="214" spans="1:14" ht="110.25">
      <c r="A214" s="44" t="s">
        <v>303</v>
      </c>
      <c r="B214" s="61" t="s">
        <v>302</v>
      </c>
      <c r="C214" s="42"/>
      <c r="D214" s="42"/>
      <c r="E214" s="48"/>
      <c r="F214" s="41">
        <f>F215</f>
        <v>857.8</v>
      </c>
      <c r="G214" s="41">
        <f aca="true" t="shared" si="91" ref="G214:N214">G215</f>
        <v>857.8</v>
      </c>
      <c r="H214" s="41">
        <f t="shared" si="91"/>
        <v>0</v>
      </c>
      <c r="I214" s="41">
        <f t="shared" si="91"/>
        <v>833.6</v>
      </c>
      <c r="J214" s="41">
        <f t="shared" si="91"/>
        <v>833.6</v>
      </c>
      <c r="K214" s="41">
        <f t="shared" si="91"/>
        <v>0</v>
      </c>
      <c r="L214" s="41">
        <f t="shared" si="91"/>
        <v>808.4</v>
      </c>
      <c r="M214" s="41">
        <f t="shared" si="91"/>
        <v>808.4</v>
      </c>
      <c r="N214" s="41">
        <f t="shared" si="91"/>
        <v>0</v>
      </c>
    </row>
    <row r="215" spans="1:14" ht="204.75">
      <c r="A215" s="44" t="s">
        <v>304</v>
      </c>
      <c r="B215" s="47" t="s">
        <v>301</v>
      </c>
      <c r="C215" s="42" t="s">
        <v>818</v>
      </c>
      <c r="D215" s="42" t="s">
        <v>820</v>
      </c>
      <c r="E215" s="48" t="s">
        <v>546</v>
      </c>
      <c r="F215" s="41">
        <f>SUM(G215:H215)</f>
        <v>857.8</v>
      </c>
      <c r="G215" s="49">
        <v>857.8</v>
      </c>
      <c r="H215" s="49"/>
      <c r="I215" s="41">
        <f>SUM(J215:K215)</f>
        <v>833.6</v>
      </c>
      <c r="J215" s="49">
        <v>833.6</v>
      </c>
      <c r="K215" s="49"/>
      <c r="L215" s="41">
        <f>SUM(M215:N215)</f>
        <v>808.4</v>
      </c>
      <c r="M215" s="49">
        <v>808.4</v>
      </c>
      <c r="N215" s="49"/>
    </row>
    <row r="216" spans="1:14" ht="78.75">
      <c r="A216" s="44" t="s">
        <v>683</v>
      </c>
      <c r="B216" s="61" t="s">
        <v>682</v>
      </c>
      <c r="C216" s="42"/>
      <c r="D216" s="42"/>
      <c r="E216" s="42"/>
      <c r="F216" s="41">
        <f aca="true" t="shared" si="92" ref="F216:N216">F217</f>
        <v>0</v>
      </c>
      <c r="G216" s="41">
        <f t="shared" si="92"/>
        <v>0</v>
      </c>
      <c r="H216" s="41">
        <f t="shared" si="92"/>
        <v>0</v>
      </c>
      <c r="I216" s="41">
        <f t="shared" si="92"/>
        <v>3539.7</v>
      </c>
      <c r="J216" s="41">
        <f t="shared" si="92"/>
        <v>3539.7</v>
      </c>
      <c r="K216" s="41">
        <f t="shared" si="92"/>
        <v>0</v>
      </c>
      <c r="L216" s="41">
        <f t="shared" si="92"/>
        <v>0</v>
      </c>
      <c r="M216" s="41">
        <f t="shared" si="92"/>
        <v>0</v>
      </c>
      <c r="N216" s="41">
        <f t="shared" si="92"/>
        <v>0</v>
      </c>
    </row>
    <row r="217" spans="1:14" ht="157.5">
      <c r="A217" s="44" t="s">
        <v>722</v>
      </c>
      <c r="B217" s="47" t="s">
        <v>236</v>
      </c>
      <c r="C217" s="42" t="s">
        <v>27</v>
      </c>
      <c r="D217" s="42" t="s">
        <v>820</v>
      </c>
      <c r="E217" s="42" t="s">
        <v>193</v>
      </c>
      <c r="F217" s="41">
        <f>G217+H217</f>
        <v>0</v>
      </c>
      <c r="G217" s="41"/>
      <c r="H217" s="41"/>
      <c r="I217" s="41">
        <f>J217+K217</f>
        <v>3539.7</v>
      </c>
      <c r="J217" s="41">
        <v>3539.7</v>
      </c>
      <c r="K217" s="41"/>
      <c r="L217" s="41">
        <f>M217+N217</f>
        <v>0</v>
      </c>
      <c r="M217" s="41"/>
      <c r="N217" s="41"/>
    </row>
    <row r="218" spans="1:14" s="59" customFormat="1" ht="78.75">
      <c r="A218" s="36" t="s">
        <v>146</v>
      </c>
      <c r="B218" s="77" t="s">
        <v>502</v>
      </c>
      <c r="C218" s="57"/>
      <c r="D218" s="57"/>
      <c r="E218" s="57"/>
      <c r="F218" s="58">
        <f aca="true" t="shared" si="93" ref="F218:N218">SUM(F219,F226)</f>
        <v>39871.1</v>
      </c>
      <c r="G218" s="58">
        <f t="shared" si="93"/>
        <v>17602.1</v>
      </c>
      <c r="H218" s="58">
        <f t="shared" si="93"/>
        <v>22269</v>
      </c>
      <c r="I218" s="58">
        <f t="shared" si="93"/>
        <v>21603.1</v>
      </c>
      <c r="J218" s="58">
        <f t="shared" si="93"/>
        <v>8.1</v>
      </c>
      <c r="K218" s="58">
        <f t="shared" si="93"/>
        <v>21595</v>
      </c>
      <c r="L218" s="58">
        <f t="shared" si="93"/>
        <v>21753.1</v>
      </c>
      <c r="M218" s="58">
        <f t="shared" si="93"/>
        <v>8.1</v>
      </c>
      <c r="N218" s="58">
        <f t="shared" si="93"/>
        <v>21745</v>
      </c>
    </row>
    <row r="219" spans="1:14" s="59" customFormat="1" ht="141.75">
      <c r="A219" s="36" t="s">
        <v>147</v>
      </c>
      <c r="B219" s="77" t="s">
        <v>503</v>
      </c>
      <c r="C219" s="57"/>
      <c r="D219" s="57"/>
      <c r="E219" s="57"/>
      <c r="F219" s="58">
        <f aca="true" t="shared" si="94" ref="F219:N219">SUM(F220,F223)</f>
        <v>33663</v>
      </c>
      <c r="G219" s="58">
        <f t="shared" si="94"/>
        <v>17594</v>
      </c>
      <c r="H219" s="58">
        <f t="shared" si="94"/>
        <v>16069</v>
      </c>
      <c r="I219" s="58">
        <f t="shared" si="94"/>
        <v>15395</v>
      </c>
      <c r="J219" s="58">
        <f t="shared" si="94"/>
        <v>0</v>
      </c>
      <c r="K219" s="58">
        <f t="shared" si="94"/>
        <v>15395</v>
      </c>
      <c r="L219" s="58">
        <f t="shared" si="94"/>
        <v>15545</v>
      </c>
      <c r="M219" s="58">
        <f t="shared" si="94"/>
        <v>0</v>
      </c>
      <c r="N219" s="58">
        <f t="shared" si="94"/>
        <v>15545</v>
      </c>
    </row>
    <row r="220" spans="1:14" s="59" customFormat="1" ht="63">
      <c r="A220" s="60" t="s">
        <v>90</v>
      </c>
      <c r="B220" s="61" t="s">
        <v>504</v>
      </c>
      <c r="C220" s="57"/>
      <c r="D220" s="57"/>
      <c r="E220" s="57"/>
      <c r="F220" s="41">
        <f aca="true" t="shared" si="95" ref="F220:N220">SUM(F221:F222)</f>
        <v>15143</v>
      </c>
      <c r="G220" s="41">
        <f t="shared" si="95"/>
        <v>0</v>
      </c>
      <c r="H220" s="41">
        <f t="shared" si="95"/>
        <v>15143</v>
      </c>
      <c r="I220" s="41">
        <f t="shared" si="95"/>
        <v>15395</v>
      </c>
      <c r="J220" s="41">
        <f t="shared" si="95"/>
        <v>0</v>
      </c>
      <c r="K220" s="41">
        <f t="shared" si="95"/>
        <v>15395</v>
      </c>
      <c r="L220" s="41">
        <f t="shared" si="95"/>
        <v>15545</v>
      </c>
      <c r="M220" s="41">
        <f t="shared" si="95"/>
        <v>0</v>
      </c>
      <c r="N220" s="41">
        <f t="shared" si="95"/>
        <v>15545</v>
      </c>
    </row>
    <row r="221" spans="1:14" ht="110.25">
      <c r="A221" s="44" t="s">
        <v>719</v>
      </c>
      <c r="B221" s="47" t="s">
        <v>720</v>
      </c>
      <c r="C221" s="42" t="s">
        <v>815</v>
      </c>
      <c r="D221" s="48" t="s">
        <v>193</v>
      </c>
      <c r="E221" s="48" t="s">
        <v>547</v>
      </c>
      <c r="F221" s="41">
        <f>SUM(G221:H221)</f>
        <v>15143</v>
      </c>
      <c r="G221" s="41"/>
      <c r="H221" s="41">
        <v>15143</v>
      </c>
      <c r="I221" s="41">
        <f>SUM(J221:K221)</f>
        <v>15395</v>
      </c>
      <c r="J221" s="41"/>
      <c r="K221" s="41">
        <v>15395</v>
      </c>
      <c r="L221" s="41">
        <f>SUM(M221:N221)</f>
        <v>15545</v>
      </c>
      <c r="M221" s="41"/>
      <c r="N221" s="41">
        <v>15545</v>
      </c>
    </row>
    <row r="222" spans="1:14" ht="126">
      <c r="A222" s="39" t="s">
        <v>241</v>
      </c>
      <c r="B222" s="187" t="s">
        <v>242</v>
      </c>
      <c r="C222" s="42" t="s">
        <v>169</v>
      </c>
      <c r="D222" s="48" t="s">
        <v>193</v>
      </c>
      <c r="E222" s="48" t="s">
        <v>547</v>
      </c>
      <c r="F222" s="41">
        <f>SUM(G222:H222)</f>
        <v>0</v>
      </c>
      <c r="G222" s="41"/>
      <c r="H222" s="41"/>
      <c r="I222" s="41">
        <f>SUM(J222:K222)</f>
        <v>0</v>
      </c>
      <c r="J222" s="41"/>
      <c r="K222" s="41"/>
      <c r="L222" s="41">
        <f>SUM(M222:N222)</f>
        <v>0</v>
      </c>
      <c r="M222" s="41"/>
      <c r="N222" s="41"/>
    </row>
    <row r="223" spans="1:14" ht="63">
      <c r="A223" s="39" t="s">
        <v>243</v>
      </c>
      <c r="B223" s="61" t="s">
        <v>244</v>
      </c>
      <c r="C223" s="42"/>
      <c r="D223" s="48"/>
      <c r="E223" s="48"/>
      <c r="F223" s="41">
        <f>SUM(F224:F225)</f>
        <v>18520</v>
      </c>
      <c r="G223" s="41">
        <f aca="true" t="shared" si="96" ref="G223:N223">SUM(G224:G225)</f>
        <v>17594</v>
      </c>
      <c r="H223" s="41">
        <f t="shared" si="96"/>
        <v>926</v>
      </c>
      <c r="I223" s="41">
        <f t="shared" si="96"/>
        <v>0</v>
      </c>
      <c r="J223" s="41">
        <f t="shared" si="96"/>
        <v>0</v>
      </c>
      <c r="K223" s="41">
        <f t="shared" si="96"/>
        <v>0</v>
      </c>
      <c r="L223" s="41">
        <f t="shared" si="96"/>
        <v>0</v>
      </c>
      <c r="M223" s="41">
        <f t="shared" si="96"/>
        <v>0</v>
      </c>
      <c r="N223" s="41">
        <f t="shared" si="96"/>
        <v>0</v>
      </c>
    </row>
    <row r="224" spans="1:14" ht="94.5">
      <c r="A224" s="39" t="s">
        <v>245</v>
      </c>
      <c r="B224" s="96" t="s">
        <v>246</v>
      </c>
      <c r="C224" s="42" t="s">
        <v>169</v>
      </c>
      <c r="D224" s="42" t="s">
        <v>193</v>
      </c>
      <c r="E224" s="42" t="s">
        <v>547</v>
      </c>
      <c r="F224" s="41">
        <f>SUM(G224:H224)</f>
        <v>926</v>
      </c>
      <c r="G224" s="41"/>
      <c r="H224" s="41">
        <v>926</v>
      </c>
      <c r="I224" s="41">
        <f>SUM(J224:K224)</f>
        <v>0</v>
      </c>
      <c r="J224" s="41"/>
      <c r="K224" s="41"/>
      <c r="L224" s="41">
        <f>SUM(M224:N224)</f>
        <v>0</v>
      </c>
      <c r="M224" s="41"/>
      <c r="N224" s="41"/>
    </row>
    <row r="225" spans="1:14" ht="110.25">
      <c r="A225" s="39" t="s">
        <v>247</v>
      </c>
      <c r="B225" s="96" t="s">
        <v>248</v>
      </c>
      <c r="C225" s="42" t="s">
        <v>169</v>
      </c>
      <c r="D225" s="42" t="s">
        <v>193</v>
      </c>
      <c r="E225" s="42" t="s">
        <v>547</v>
      </c>
      <c r="F225" s="41">
        <f>SUM(G225:H225)</f>
        <v>17594</v>
      </c>
      <c r="G225" s="41">
        <v>17594</v>
      </c>
      <c r="H225" s="41"/>
      <c r="I225" s="41">
        <f>SUM(J225:K225)</f>
        <v>0</v>
      </c>
      <c r="J225" s="41"/>
      <c r="K225" s="41"/>
      <c r="L225" s="41">
        <f>SUM(M225:N225)</f>
        <v>0</v>
      </c>
      <c r="M225" s="41"/>
      <c r="N225" s="41"/>
    </row>
    <row r="226" spans="1:14" s="59" customFormat="1" ht="141.75">
      <c r="A226" s="36" t="s">
        <v>573</v>
      </c>
      <c r="B226" s="56" t="s">
        <v>505</v>
      </c>
      <c r="C226" s="57"/>
      <c r="D226" s="57"/>
      <c r="E226" s="57"/>
      <c r="F226" s="58">
        <f>SUM(F227,)</f>
        <v>6208.1</v>
      </c>
      <c r="G226" s="58">
        <f aca="true" t="shared" si="97" ref="G226:N226">SUM(G227,)</f>
        <v>8.1</v>
      </c>
      <c r="H226" s="58">
        <f t="shared" si="97"/>
        <v>6200</v>
      </c>
      <c r="I226" s="58">
        <f t="shared" si="97"/>
        <v>6208.1</v>
      </c>
      <c r="J226" s="58">
        <f t="shared" si="97"/>
        <v>8.1</v>
      </c>
      <c r="K226" s="58">
        <f t="shared" si="97"/>
        <v>6200</v>
      </c>
      <c r="L226" s="58">
        <f t="shared" si="97"/>
        <v>6208.1</v>
      </c>
      <c r="M226" s="58">
        <f t="shared" si="97"/>
        <v>8.1</v>
      </c>
      <c r="N226" s="58">
        <f t="shared" si="97"/>
        <v>6200</v>
      </c>
    </row>
    <row r="227" spans="1:14" s="59" customFormat="1" ht="47.25">
      <c r="A227" s="60" t="s">
        <v>87</v>
      </c>
      <c r="B227" s="61" t="s">
        <v>506</v>
      </c>
      <c r="C227" s="57"/>
      <c r="D227" s="57"/>
      <c r="E227" s="57"/>
      <c r="F227" s="41">
        <f>SUM(F228:F229)</f>
        <v>6208.1</v>
      </c>
      <c r="G227" s="41">
        <f aca="true" t="shared" si="98" ref="G227:N227">SUM(G228:G229)</f>
        <v>8.1</v>
      </c>
      <c r="H227" s="41">
        <f t="shared" si="98"/>
        <v>6200</v>
      </c>
      <c r="I227" s="41">
        <f t="shared" si="98"/>
        <v>6208.1</v>
      </c>
      <c r="J227" s="41">
        <f t="shared" si="98"/>
        <v>8.1</v>
      </c>
      <c r="K227" s="41">
        <f t="shared" si="98"/>
        <v>6200</v>
      </c>
      <c r="L227" s="41">
        <f t="shared" si="98"/>
        <v>6208.1</v>
      </c>
      <c r="M227" s="41">
        <f t="shared" si="98"/>
        <v>8.1</v>
      </c>
      <c r="N227" s="41">
        <f t="shared" si="98"/>
        <v>6200</v>
      </c>
    </row>
    <row r="228" spans="1:14" ht="78.75">
      <c r="A228" s="60" t="s">
        <v>49</v>
      </c>
      <c r="B228" s="47" t="s">
        <v>634</v>
      </c>
      <c r="C228" s="42" t="s">
        <v>169</v>
      </c>
      <c r="D228" s="48" t="s">
        <v>193</v>
      </c>
      <c r="E228" s="48" t="s">
        <v>548</v>
      </c>
      <c r="F228" s="41">
        <f>SUM(G228:H228)</f>
        <v>6200</v>
      </c>
      <c r="G228" s="41">
        <v>0</v>
      </c>
      <c r="H228" s="41">
        <v>6200</v>
      </c>
      <c r="I228" s="41">
        <f>SUM(J228:K228)</f>
        <v>6200</v>
      </c>
      <c r="J228" s="41">
        <v>0</v>
      </c>
      <c r="K228" s="41">
        <v>6200</v>
      </c>
      <c r="L228" s="41">
        <f>SUM(M228:N228)</f>
        <v>6200</v>
      </c>
      <c r="M228" s="41">
        <v>0</v>
      </c>
      <c r="N228" s="41">
        <v>6200</v>
      </c>
    </row>
    <row r="229" spans="1:14" ht="236.25">
      <c r="A229" s="44" t="s">
        <v>0</v>
      </c>
      <c r="B229" s="47" t="s">
        <v>373</v>
      </c>
      <c r="C229" s="42" t="s">
        <v>167</v>
      </c>
      <c r="D229" s="48" t="s">
        <v>193</v>
      </c>
      <c r="E229" s="48" t="s">
        <v>548</v>
      </c>
      <c r="F229" s="41">
        <f>SUM(G229:H229)</f>
        <v>8.1</v>
      </c>
      <c r="G229" s="41">
        <v>8.1</v>
      </c>
      <c r="H229" s="41">
        <v>0</v>
      </c>
      <c r="I229" s="41">
        <f>SUM(J229:K229)</f>
        <v>8.1</v>
      </c>
      <c r="J229" s="41">
        <v>8.1</v>
      </c>
      <c r="K229" s="41">
        <v>0</v>
      </c>
      <c r="L229" s="41">
        <f>SUM(M229:N229)</f>
        <v>8.1</v>
      </c>
      <c r="M229" s="41">
        <v>8.1</v>
      </c>
      <c r="N229" s="41">
        <v>0</v>
      </c>
    </row>
    <row r="230" spans="1:14" s="59" customFormat="1" ht="78.75">
      <c r="A230" s="36" t="s">
        <v>574</v>
      </c>
      <c r="B230" s="77" t="s">
        <v>507</v>
      </c>
      <c r="C230" s="57"/>
      <c r="D230" s="57"/>
      <c r="E230" s="57"/>
      <c r="F230" s="58">
        <f>SUM(F231,)</f>
        <v>397.2</v>
      </c>
      <c r="G230" s="58">
        <f aca="true" t="shared" si="99" ref="G230:N230">SUM(G231,)</f>
        <v>397.2</v>
      </c>
      <c r="H230" s="58">
        <f t="shared" si="99"/>
        <v>0</v>
      </c>
      <c r="I230" s="58">
        <f t="shared" si="99"/>
        <v>338.6</v>
      </c>
      <c r="J230" s="58">
        <f t="shared" si="99"/>
        <v>338.6</v>
      </c>
      <c r="K230" s="58">
        <f t="shared" si="99"/>
        <v>0</v>
      </c>
      <c r="L230" s="58">
        <f t="shared" si="99"/>
        <v>292.2</v>
      </c>
      <c r="M230" s="58">
        <f t="shared" si="99"/>
        <v>292.2</v>
      </c>
      <c r="N230" s="58">
        <f t="shared" si="99"/>
        <v>0</v>
      </c>
    </row>
    <row r="231" spans="1:14" s="59" customFormat="1" ht="141.75">
      <c r="A231" s="36" t="s">
        <v>575</v>
      </c>
      <c r="B231" s="77" t="s">
        <v>508</v>
      </c>
      <c r="C231" s="57"/>
      <c r="D231" s="57"/>
      <c r="E231" s="57"/>
      <c r="F231" s="58">
        <f>SUM(F232,F234)</f>
        <v>397.2</v>
      </c>
      <c r="G231" s="58">
        <f aca="true" t="shared" si="100" ref="G231:N231">SUM(G232,G234)</f>
        <v>397.2</v>
      </c>
      <c r="H231" s="58">
        <f t="shared" si="100"/>
        <v>0</v>
      </c>
      <c r="I231" s="58">
        <f t="shared" si="100"/>
        <v>338.6</v>
      </c>
      <c r="J231" s="58">
        <f t="shared" si="100"/>
        <v>338.6</v>
      </c>
      <c r="K231" s="58">
        <f t="shared" si="100"/>
        <v>0</v>
      </c>
      <c r="L231" s="58">
        <f t="shared" si="100"/>
        <v>292.2</v>
      </c>
      <c r="M231" s="58">
        <f t="shared" si="100"/>
        <v>292.2</v>
      </c>
      <c r="N231" s="58">
        <f t="shared" si="100"/>
        <v>0</v>
      </c>
    </row>
    <row r="232" spans="1:14" s="59" customFormat="1" ht="63">
      <c r="A232" s="46" t="s">
        <v>327</v>
      </c>
      <c r="B232" s="61" t="s">
        <v>536</v>
      </c>
      <c r="C232" s="57"/>
      <c r="D232" s="57"/>
      <c r="E232" s="57"/>
      <c r="F232" s="41">
        <f aca="true" t="shared" si="101" ref="F232:N232">SUM(F233:F233)</f>
        <v>86</v>
      </c>
      <c r="G232" s="41">
        <f t="shared" si="101"/>
        <v>86</v>
      </c>
      <c r="H232" s="41">
        <f t="shared" si="101"/>
        <v>0</v>
      </c>
      <c r="I232" s="41">
        <f t="shared" si="101"/>
        <v>89.5</v>
      </c>
      <c r="J232" s="41">
        <f t="shared" si="101"/>
        <v>89.5</v>
      </c>
      <c r="K232" s="41">
        <f t="shared" si="101"/>
        <v>0</v>
      </c>
      <c r="L232" s="41">
        <f t="shared" si="101"/>
        <v>93</v>
      </c>
      <c r="M232" s="41">
        <f t="shared" si="101"/>
        <v>93</v>
      </c>
      <c r="N232" s="41">
        <f t="shared" si="101"/>
        <v>0</v>
      </c>
    </row>
    <row r="233" spans="1:14" ht="236.25">
      <c r="A233" s="46" t="s">
        <v>1</v>
      </c>
      <c r="B233" s="61" t="s">
        <v>535</v>
      </c>
      <c r="C233" s="42" t="s">
        <v>167</v>
      </c>
      <c r="D233" s="42" t="s">
        <v>193</v>
      </c>
      <c r="E233" s="42" t="s">
        <v>198</v>
      </c>
      <c r="F233" s="41">
        <f>SUM(G233:H233)</f>
        <v>86</v>
      </c>
      <c r="G233" s="41">
        <v>86</v>
      </c>
      <c r="H233" s="41"/>
      <c r="I233" s="41">
        <f>SUM(J233:K233)</f>
        <v>89.5</v>
      </c>
      <c r="J233" s="41">
        <v>89.5</v>
      </c>
      <c r="K233" s="41"/>
      <c r="L233" s="41">
        <f>SUM(M233:N233)</f>
        <v>93</v>
      </c>
      <c r="M233" s="41">
        <v>93</v>
      </c>
      <c r="N233" s="41"/>
    </row>
    <row r="234" spans="1:14" ht="63">
      <c r="A234" s="46" t="s">
        <v>687</v>
      </c>
      <c r="B234" s="61" t="s">
        <v>685</v>
      </c>
      <c r="C234" s="42"/>
      <c r="D234" s="42"/>
      <c r="E234" s="42"/>
      <c r="F234" s="41">
        <f aca="true" t="shared" si="102" ref="F234:N234">F235</f>
        <v>311.2</v>
      </c>
      <c r="G234" s="41">
        <f t="shared" si="102"/>
        <v>311.2</v>
      </c>
      <c r="H234" s="41">
        <f t="shared" si="102"/>
        <v>0</v>
      </c>
      <c r="I234" s="41">
        <f t="shared" si="102"/>
        <v>249.1</v>
      </c>
      <c r="J234" s="41">
        <f t="shared" si="102"/>
        <v>249.1</v>
      </c>
      <c r="K234" s="41">
        <f t="shared" si="102"/>
        <v>0</v>
      </c>
      <c r="L234" s="41">
        <f t="shared" si="102"/>
        <v>199.2</v>
      </c>
      <c r="M234" s="41">
        <f t="shared" si="102"/>
        <v>199.2</v>
      </c>
      <c r="N234" s="41">
        <f t="shared" si="102"/>
        <v>0</v>
      </c>
    </row>
    <row r="235" spans="1:14" ht="141.75">
      <c r="A235" s="46" t="s">
        <v>219</v>
      </c>
      <c r="B235" s="47" t="s">
        <v>686</v>
      </c>
      <c r="C235" s="42" t="s">
        <v>815</v>
      </c>
      <c r="D235" s="42" t="s">
        <v>193</v>
      </c>
      <c r="E235" s="42" t="s">
        <v>198</v>
      </c>
      <c r="F235" s="41">
        <f>G235+H235</f>
        <v>311.2</v>
      </c>
      <c r="G235" s="49">
        <v>311.2</v>
      </c>
      <c r="H235" s="49"/>
      <c r="I235" s="41">
        <f>J235+K235</f>
        <v>249.1</v>
      </c>
      <c r="J235" s="49">
        <v>249.1</v>
      </c>
      <c r="K235" s="49"/>
      <c r="L235" s="41">
        <f>M235+N235</f>
        <v>199.2</v>
      </c>
      <c r="M235" s="49">
        <v>199.2</v>
      </c>
      <c r="N235" s="49"/>
    </row>
    <row r="236" spans="1:14" s="59" customFormat="1" ht="63">
      <c r="A236" s="36" t="s">
        <v>576</v>
      </c>
      <c r="B236" s="77" t="s">
        <v>509</v>
      </c>
      <c r="C236" s="57"/>
      <c r="D236" s="57"/>
      <c r="E236" s="57"/>
      <c r="F236" s="58">
        <f>SUM(F237,)</f>
        <v>6070.1</v>
      </c>
      <c r="G236" s="58">
        <f aca="true" t="shared" si="103" ref="G236:N236">SUM(G237,)</f>
        <v>0</v>
      </c>
      <c r="H236" s="58">
        <f t="shared" si="103"/>
        <v>6070.1</v>
      </c>
      <c r="I236" s="58">
        <f t="shared" si="103"/>
        <v>5852</v>
      </c>
      <c r="J236" s="58">
        <f t="shared" si="103"/>
        <v>0</v>
      </c>
      <c r="K236" s="58">
        <f t="shared" si="103"/>
        <v>5852</v>
      </c>
      <c r="L236" s="58">
        <f t="shared" si="103"/>
        <v>0</v>
      </c>
      <c r="M236" s="58">
        <f t="shared" si="103"/>
        <v>0</v>
      </c>
      <c r="N236" s="58">
        <f t="shared" si="103"/>
        <v>0</v>
      </c>
    </row>
    <row r="237" spans="1:14" s="59" customFormat="1" ht="110.25">
      <c r="A237" s="36" t="s">
        <v>577</v>
      </c>
      <c r="B237" s="77" t="s">
        <v>510</v>
      </c>
      <c r="C237" s="57"/>
      <c r="D237" s="57"/>
      <c r="E237" s="57"/>
      <c r="F237" s="58">
        <f aca="true" t="shared" si="104" ref="F237:N237">SUM(F240,F238)</f>
        <v>6070.1</v>
      </c>
      <c r="G237" s="58">
        <f t="shared" si="104"/>
        <v>0</v>
      </c>
      <c r="H237" s="58">
        <f t="shared" si="104"/>
        <v>6070.1</v>
      </c>
      <c r="I237" s="58">
        <f t="shared" si="104"/>
        <v>5852</v>
      </c>
      <c r="J237" s="58">
        <f t="shared" si="104"/>
        <v>0</v>
      </c>
      <c r="K237" s="58">
        <f t="shared" si="104"/>
        <v>5852</v>
      </c>
      <c r="L237" s="58">
        <f t="shared" si="104"/>
        <v>0</v>
      </c>
      <c r="M237" s="58">
        <f t="shared" si="104"/>
        <v>0</v>
      </c>
      <c r="N237" s="58">
        <f t="shared" si="104"/>
        <v>0</v>
      </c>
    </row>
    <row r="238" spans="1:14" s="59" customFormat="1" ht="110.25">
      <c r="A238" s="39" t="s">
        <v>227</v>
      </c>
      <c r="B238" s="61" t="s">
        <v>725</v>
      </c>
      <c r="C238" s="57"/>
      <c r="D238" s="48"/>
      <c r="E238" s="42"/>
      <c r="F238" s="41">
        <f aca="true" t="shared" si="105" ref="F238:N238">SUM(F239:F239)</f>
        <v>218</v>
      </c>
      <c r="G238" s="41">
        <f t="shared" si="105"/>
        <v>0</v>
      </c>
      <c r="H238" s="41">
        <f t="shared" si="105"/>
        <v>218</v>
      </c>
      <c r="I238" s="41">
        <f t="shared" si="105"/>
        <v>0</v>
      </c>
      <c r="J238" s="41">
        <f t="shared" si="105"/>
        <v>0</v>
      </c>
      <c r="K238" s="41">
        <f t="shared" si="105"/>
        <v>0</v>
      </c>
      <c r="L238" s="41">
        <f t="shared" si="105"/>
        <v>0</v>
      </c>
      <c r="M238" s="41">
        <f t="shared" si="105"/>
        <v>0</v>
      </c>
      <c r="N238" s="41">
        <f t="shared" si="105"/>
        <v>0</v>
      </c>
    </row>
    <row r="239" spans="1:14" s="59" customFormat="1" ht="141.75">
      <c r="A239" s="39" t="s">
        <v>726</v>
      </c>
      <c r="B239" s="42" t="s">
        <v>727</v>
      </c>
      <c r="C239" s="42" t="s">
        <v>169</v>
      </c>
      <c r="D239" s="48" t="s">
        <v>193</v>
      </c>
      <c r="E239" s="42" t="s">
        <v>838</v>
      </c>
      <c r="F239" s="41">
        <f>SUM(G239:H239)</f>
        <v>218</v>
      </c>
      <c r="G239" s="41"/>
      <c r="H239" s="41">
        <v>218</v>
      </c>
      <c r="I239" s="41">
        <f>SUM(J239:K239)</f>
        <v>0</v>
      </c>
      <c r="J239" s="41"/>
      <c r="K239" s="41"/>
      <c r="L239" s="41">
        <f>SUM(M239:N239)</f>
        <v>0</v>
      </c>
      <c r="M239" s="41"/>
      <c r="N239" s="41"/>
    </row>
    <row r="240" spans="1:14" ht="78.75">
      <c r="A240" s="89" t="s">
        <v>587</v>
      </c>
      <c r="B240" s="61" t="s">
        <v>585</v>
      </c>
      <c r="C240" s="42"/>
      <c r="D240" s="48"/>
      <c r="E240" s="48"/>
      <c r="F240" s="41">
        <f>F241</f>
        <v>5852.1</v>
      </c>
      <c r="G240" s="41">
        <f aca="true" t="shared" si="106" ref="G240:N240">G241</f>
        <v>0</v>
      </c>
      <c r="H240" s="41">
        <f t="shared" si="106"/>
        <v>5852.1</v>
      </c>
      <c r="I240" s="41">
        <f t="shared" si="106"/>
        <v>5852</v>
      </c>
      <c r="J240" s="41">
        <f t="shared" si="106"/>
        <v>0</v>
      </c>
      <c r="K240" s="41">
        <f t="shared" si="106"/>
        <v>5852</v>
      </c>
      <c r="L240" s="41">
        <f t="shared" si="106"/>
        <v>0</v>
      </c>
      <c r="M240" s="62">
        <f t="shared" si="106"/>
        <v>0</v>
      </c>
      <c r="N240" s="41">
        <f t="shared" si="106"/>
        <v>0</v>
      </c>
    </row>
    <row r="241" spans="1:14" ht="94.5">
      <c r="A241" s="89" t="s">
        <v>588</v>
      </c>
      <c r="B241" s="47" t="s">
        <v>586</v>
      </c>
      <c r="C241" s="42" t="s">
        <v>169</v>
      </c>
      <c r="D241" s="42" t="s">
        <v>193</v>
      </c>
      <c r="E241" s="42" t="s">
        <v>838</v>
      </c>
      <c r="F241" s="41">
        <f>SUM(G241:H241)</f>
        <v>5852.1</v>
      </c>
      <c r="G241" s="41"/>
      <c r="H241" s="41">
        <v>5852.1</v>
      </c>
      <c r="I241" s="41">
        <f>SUM(J241:K241)</f>
        <v>5852</v>
      </c>
      <c r="J241" s="41"/>
      <c r="K241" s="41">
        <v>5852</v>
      </c>
      <c r="L241" s="41">
        <f>SUM(M241:N241)</f>
        <v>0</v>
      </c>
      <c r="M241" s="41"/>
      <c r="N241" s="41"/>
    </row>
    <row r="242" spans="1:14" s="59" customFormat="1" ht="63">
      <c r="A242" s="82" t="s">
        <v>728</v>
      </c>
      <c r="B242" s="56" t="s">
        <v>729</v>
      </c>
      <c r="C242" s="57"/>
      <c r="D242" s="83" t="s">
        <v>192</v>
      </c>
      <c r="E242" s="83" t="s">
        <v>193</v>
      </c>
      <c r="F242" s="58">
        <f>SUM(F243,F246)</f>
        <v>60</v>
      </c>
      <c r="G242" s="58">
        <f aca="true" t="shared" si="107" ref="G242:N242">SUM(G243,G246)</f>
        <v>0</v>
      </c>
      <c r="H242" s="58">
        <f t="shared" si="107"/>
        <v>60</v>
      </c>
      <c r="I242" s="58">
        <f t="shared" si="107"/>
        <v>0</v>
      </c>
      <c r="J242" s="58">
        <f t="shared" si="107"/>
        <v>0</v>
      </c>
      <c r="K242" s="58">
        <f t="shared" si="107"/>
        <v>0</v>
      </c>
      <c r="L242" s="58">
        <f t="shared" si="107"/>
        <v>0</v>
      </c>
      <c r="M242" s="58">
        <f t="shared" si="107"/>
        <v>0</v>
      </c>
      <c r="N242" s="58">
        <f t="shared" si="107"/>
        <v>0</v>
      </c>
    </row>
    <row r="243" spans="1:14" s="59" customFormat="1" ht="110.25">
      <c r="A243" s="82" t="s">
        <v>203</v>
      </c>
      <c r="B243" s="56" t="s">
        <v>204</v>
      </c>
      <c r="C243" s="57"/>
      <c r="D243" s="83" t="s">
        <v>192</v>
      </c>
      <c r="E243" s="83" t="s">
        <v>193</v>
      </c>
      <c r="F243" s="58">
        <f>F244</f>
        <v>50</v>
      </c>
      <c r="G243" s="58">
        <f aca="true" t="shared" si="108" ref="G243:N247">G244</f>
        <v>0</v>
      </c>
      <c r="H243" s="58">
        <f t="shared" si="108"/>
        <v>50</v>
      </c>
      <c r="I243" s="58">
        <f t="shared" si="108"/>
        <v>0</v>
      </c>
      <c r="J243" s="58">
        <f t="shared" si="108"/>
        <v>0</v>
      </c>
      <c r="K243" s="58">
        <f t="shared" si="108"/>
        <v>0</v>
      </c>
      <c r="L243" s="58">
        <f t="shared" si="108"/>
        <v>0</v>
      </c>
      <c r="M243" s="58">
        <f t="shared" si="108"/>
        <v>0</v>
      </c>
      <c r="N243" s="58">
        <f t="shared" si="108"/>
        <v>0</v>
      </c>
    </row>
    <row r="244" spans="1:14" ht="47.25">
      <c r="A244" s="44" t="s">
        <v>205</v>
      </c>
      <c r="B244" s="61" t="s">
        <v>206</v>
      </c>
      <c r="C244" s="42"/>
      <c r="D244" s="48" t="s">
        <v>192</v>
      </c>
      <c r="E244" s="48" t="s">
        <v>193</v>
      </c>
      <c r="F244" s="41">
        <f>F245</f>
        <v>50</v>
      </c>
      <c r="G244" s="41">
        <f t="shared" si="108"/>
        <v>0</v>
      </c>
      <c r="H244" s="41">
        <f t="shared" si="108"/>
        <v>50</v>
      </c>
      <c r="I244" s="41">
        <f t="shared" si="108"/>
        <v>0</v>
      </c>
      <c r="J244" s="41">
        <f t="shared" si="108"/>
        <v>0</v>
      </c>
      <c r="K244" s="41">
        <f t="shared" si="108"/>
        <v>0</v>
      </c>
      <c r="L244" s="41">
        <f t="shared" si="108"/>
        <v>0</v>
      </c>
      <c r="M244" s="41">
        <f t="shared" si="108"/>
        <v>0</v>
      </c>
      <c r="N244" s="41">
        <f t="shared" si="108"/>
        <v>0</v>
      </c>
    </row>
    <row r="245" spans="1:14" ht="94.5">
      <c r="A245" s="44" t="s">
        <v>207</v>
      </c>
      <c r="B245" s="47" t="s">
        <v>208</v>
      </c>
      <c r="C245" s="42" t="s">
        <v>169</v>
      </c>
      <c r="D245" s="48" t="s">
        <v>192</v>
      </c>
      <c r="E245" s="48" t="s">
        <v>193</v>
      </c>
      <c r="F245" s="41">
        <f>SUM(G245:H245)</f>
        <v>50</v>
      </c>
      <c r="G245" s="41"/>
      <c r="H245" s="41">
        <v>50</v>
      </c>
      <c r="I245" s="41"/>
      <c r="J245" s="41"/>
      <c r="K245" s="41"/>
      <c r="L245" s="41"/>
      <c r="M245" s="41"/>
      <c r="N245" s="41"/>
    </row>
    <row r="246" spans="1:14" s="59" customFormat="1" ht="94.5">
      <c r="A246" s="82" t="s">
        <v>209</v>
      </c>
      <c r="B246" s="56" t="s">
        <v>210</v>
      </c>
      <c r="C246" s="57"/>
      <c r="D246" s="83" t="s">
        <v>192</v>
      </c>
      <c r="E246" s="83" t="s">
        <v>193</v>
      </c>
      <c r="F246" s="58">
        <f>F247</f>
        <v>10</v>
      </c>
      <c r="G246" s="58">
        <f aca="true" t="shared" si="109" ref="G246:N246">G247</f>
        <v>0</v>
      </c>
      <c r="H246" s="58">
        <f t="shared" si="109"/>
        <v>10</v>
      </c>
      <c r="I246" s="58">
        <f t="shared" si="109"/>
        <v>0</v>
      </c>
      <c r="J246" s="58">
        <f t="shared" si="109"/>
        <v>0</v>
      </c>
      <c r="K246" s="58">
        <f t="shared" si="109"/>
        <v>0</v>
      </c>
      <c r="L246" s="58">
        <f t="shared" si="109"/>
        <v>0</v>
      </c>
      <c r="M246" s="58">
        <f t="shared" si="109"/>
        <v>0</v>
      </c>
      <c r="N246" s="58">
        <f t="shared" si="109"/>
        <v>0</v>
      </c>
    </row>
    <row r="247" spans="1:14" ht="63">
      <c r="A247" s="46" t="s">
        <v>211</v>
      </c>
      <c r="B247" s="61" t="s">
        <v>212</v>
      </c>
      <c r="C247" s="42"/>
      <c r="D247" s="48" t="s">
        <v>192</v>
      </c>
      <c r="E247" s="48" t="s">
        <v>193</v>
      </c>
      <c r="F247" s="41">
        <f>F248</f>
        <v>10</v>
      </c>
      <c r="G247" s="41">
        <f t="shared" si="108"/>
        <v>0</v>
      </c>
      <c r="H247" s="41">
        <f t="shared" si="108"/>
        <v>10</v>
      </c>
      <c r="I247" s="41">
        <f t="shared" si="108"/>
        <v>0</v>
      </c>
      <c r="J247" s="41">
        <f t="shared" si="108"/>
        <v>0</v>
      </c>
      <c r="K247" s="41">
        <f t="shared" si="108"/>
        <v>0</v>
      </c>
      <c r="L247" s="41">
        <f t="shared" si="108"/>
        <v>0</v>
      </c>
      <c r="M247" s="41">
        <f t="shared" si="108"/>
        <v>0</v>
      </c>
      <c r="N247" s="41">
        <f t="shared" si="108"/>
        <v>0</v>
      </c>
    </row>
    <row r="248" spans="1:14" ht="94.5">
      <c r="A248" s="46" t="s">
        <v>213</v>
      </c>
      <c r="B248" s="47" t="s">
        <v>214</v>
      </c>
      <c r="C248" s="42" t="s">
        <v>169</v>
      </c>
      <c r="D248" s="48" t="s">
        <v>192</v>
      </c>
      <c r="E248" s="48" t="s">
        <v>193</v>
      </c>
      <c r="F248" s="41">
        <f>SUM(G248:H248)</f>
        <v>10</v>
      </c>
      <c r="G248" s="41"/>
      <c r="H248" s="41">
        <v>10</v>
      </c>
      <c r="I248" s="41"/>
      <c r="J248" s="41"/>
      <c r="K248" s="41"/>
      <c r="L248" s="41"/>
      <c r="M248" s="41"/>
      <c r="N248" s="41"/>
    </row>
    <row r="249" spans="1:14" s="59" customFormat="1" ht="78.75">
      <c r="A249" s="90" t="s">
        <v>841</v>
      </c>
      <c r="B249" s="91">
        <v>12</v>
      </c>
      <c r="C249" s="70"/>
      <c r="D249" s="92"/>
      <c r="E249" s="92"/>
      <c r="F249" s="58">
        <f>SUM(F250,)</f>
        <v>3888.9</v>
      </c>
      <c r="G249" s="58">
        <f aca="true" t="shared" si="110" ref="G249:N249">SUM(G250,)</f>
        <v>798.9</v>
      </c>
      <c r="H249" s="58">
        <f t="shared" si="110"/>
        <v>3090</v>
      </c>
      <c r="I249" s="58">
        <f t="shared" si="110"/>
        <v>0</v>
      </c>
      <c r="J249" s="58">
        <f t="shared" si="110"/>
        <v>0</v>
      </c>
      <c r="K249" s="58">
        <f t="shared" si="110"/>
        <v>0</v>
      </c>
      <c r="L249" s="58">
        <f t="shared" si="110"/>
        <v>0</v>
      </c>
      <c r="M249" s="58">
        <f t="shared" si="110"/>
        <v>0</v>
      </c>
      <c r="N249" s="58">
        <f t="shared" si="110"/>
        <v>0</v>
      </c>
    </row>
    <row r="250" spans="1:14" s="59" customFormat="1" ht="78.75">
      <c r="A250" s="90" t="s">
        <v>14</v>
      </c>
      <c r="B250" s="91" t="s">
        <v>511</v>
      </c>
      <c r="C250" s="70"/>
      <c r="D250" s="92"/>
      <c r="E250" s="92"/>
      <c r="F250" s="58">
        <f>F251</f>
        <v>3888.9</v>
      </c>
      <c r="G250" s="58">
        <f aca="true" t="shared" si="111" ref="G250:N250">G251</f>
        <v>798.9</v>
      </c>
      <c r="H250" s="58">
        <f t="shared" si="111"/>
        <v>3090</v>
      </c>
      <c r="I250" s="58">
        <f t="shared" si="111"/>
        <v>0</v>
      </c>
      <c r="J250" s="58">
        <f t="shared" si="111"/>
        <v>0</v>
      </c>
      <c r="K250" s="58">
        <f t="shared" si="111"/>
        <v>0</v>
      </c>
      <c r="L250" s="58">
        <f t="shared" si="111"/>
        <v>0</v>
      </c>
      <c r="M250" s="145">
        <f t="shared" si="111"/>
        <v>0</v>
      </c>
      <c r="N250" s="58">
        <f t="shared" si="111"/>
        <v>0</v>
      </c>
    </row>
    <row r="251" spans="1:14" ht="47.25">
      <c r="A251" s="60" t="s">
        <v>255</v>
      </c>
      <c r="B251" s="85" t="s">
        <v>512</v>
      </c>
      <c r="C251" s="54"/>
      <c r="D251" s="55"/>
      <c r="E251" s="55"/>
      <c r="F251" s="41">
        <f aca="true" t="shared" si="112" ref="F251:N251">SUM(F252:F252)</f>
        <v>3888.9</v>
      </c>
      <c r="G251" s="41">
        <f t="shared" si="112"/>
        <v>798.9</v>
      </c>
      <c r="H251" s="41">
        <f t="shared" si="112"/>
        <v>3090</v>
      </c>
      <c r="I251" s="41">
        <f t="shared" si="112"/>
        <v>0</v>
      </c>
      <c r="J251" s="41">
        <f t="shared" si="112"/>
        <v>0</v>
      </c>
      <c r="K251" s="41">
        <f t="shared" si="112"/>
        <v>0</v>
      </c>
      <c r="L251" s="41">
        <f t="shared" si="112"/>
        <v>0</v>
      </c>
      <c r="M251" s="62">
        <f t="shared" si="112"/>
        <v>0</v>
      </c>
      <c r="N251" s="41">
        <f t="shared" si="112"/>
        <v>0</v>
      </c>
    </row>
    <row r="252" spans="1:14" ht="126">
      <c r="A252" s="94" t="s">
        <v>582</v>
      </c>
      <c r="B252" s="80" t="s">
        <v>659</v>
      </c>
      <c r="C252" s="54" t="s">
        <v>169</v>
      </c>
      <c r="D252" s="54" t="s">
        <v>198</v>
      </c>
      <c r="E252" s="54" t="s">
        <v>546</v>
      </c>
      <c r="F252" s="41">
        <f>SUM(G252:H252)</f>
        <v>3888.9</v>
      </c>
      <c r="G252" s="49">
        <v>798.9</v>
      </c>
      <c r="H252" s="49">
        <v>3090</v>
      </c>
      <c r="I252" s="41">
        <f>SUM(J252:K252)</f>
        <v>0</v>
      </c>
      <c r="J252" s="49"/>
      <c r="K252" s="49"/>
      <c r="L252" s="41">
        <f>SUM(M252:N252)</f>
        <v>0</v>
      </c>
      <c r="M252" s="50"/>
      <c r="N252" s="49"/>
    </row>
    <row r="253" spans="1:14" s="59" customFormat="1" ht="47.25">
      <c r="A253" s="90" t="s">
        <v>372</v>
      </c>
      <c r="B253" s="56" t="s">
        <v>513</v>
      </c>
      <c r="C253" s="57"/>
      <c r="D253" s="57"/>
      <c r="E253" s="57"/>
      <c r="F253" s="58">
        <f>F254</f>
        <v>162802.6</v>
      </c>
      <c r="G253" s="58">
        <f aca="true" t="shared" si="113" ref="G253:N253">G254</f>
        <v>17286.5</v>
      </c>
      <c r="H253" s="58">
        <f t="shared" si="113"/>
        <v>145516.1</v>
      </c>
      <c r="I253" s="58">
        <f t="shared" si="113"/>
        <v>148579.90000000002</v>
      </c>
      <c r="J253" s="58">
        <f t="shared" si="113"/>
        <v>17286.5</v>
      </c>
      <c r="K253" s="58">
        <f t="shared" si="113"/>
        <v>131293.40000000002</v>
      </c>
      <c r="L253" s="58">
        <f t="shared" si="113"/>
        <v>152485.9</v>
      </c>
      <c r="M253" s="145">
        <f t="shared" si="113"/>
        <v>17292.6</v>
      </c>
      <c r="N253" s="58">
        <f t="shared" si="113"/>
        <v>135193.3</v>
      </c>
    </row>
    <row r="254" spans="1:14" s="59" customFormat="1" ht="31.5">
      <c r="A254" s="197" t="s">
        <v>40</v>
      </c>
      <c r="B254" s="56" t="s">
        <v>514</v>
      </c>
      <c r="C254" s="57"/>
      <c r="D254" s="57"/>
      <c r="E254" s="57"/>
      <c r="F254" s="58">
        <f>SUM(F255:F274)</f>
        <v>162802.6</v>
      </c>
      <c r="G254" s="58">
        <f aca="true" t="shared" si="114" ref="G254:N254">SUM(G255:G274)</f>
        <v>17286.5</v>
      </c>
      <c r="H254" s="58">
        <f t="shared" si="114"/>
        <v>145516.1</v>
      </c>
      <c r="I254" s="58">
        <f t="shared" si="114"/>
        <v>148579.90000000002</v>
      </c>
      <c r="J254" s="58">
        <f t="shared" si="114"/>
        <v>17286.5</v>
      </c>
      <c r="K254" s="58">
        <f t="shared" si="114"/>
        <v>131293.40000000002</v>
      </c>
      <c r="L254" s="58">
        <f t="shared" si="114"/>
        <v>152485.9</v>
      </c>
      <c r="M254" s="145">
        <f t="shared" si="114"/>
        <v>17292.6</v>
      </c>
      <c r="N254" s="58">
        <f t="shared" si="114"/>
        <v>135193.3</v>
      </c>
    </row>
    <row r="255" spans="1:14" ht="189">
      <c r="A255" s="60" t="s">
        <v>540</v>
      </c>
      <c r="B255" s="42" t="s">
        <v>627</v>
      </c>
      <c r="C255" s="42" t="s">
        <v>167</v>
      </c>
      <c r="D255" s="48" t="s">
        <v>192</v>
      </c>
      <c r="E255" s="48" t="s">
        <v>199</v>
      </c>
      <c r="F255" s="41">
        <f aca="true" t="shared" si="115" ref="F255:F268">SUM(G255:H255)</f>
        <v>2525</v>
      </c>
      <c r="G255" s="41"/>
      <c r="H255" s="41">
        <v>2525</v>
      </c>
      <c r="I255" s="41">
        <f aca="true" t="shared" si="116" ref="I255:I267">SUM(J255:K255)</f>
        <v>2654</v>
      </c>
      <c r="J255" s="41">
        <v>0</v>
      </c>
      <c r="K255" s="41">
        <v>2654</v>
      </c>
      <c r="L255" s="41">
        <f aca="true" t="shared" si="117" ref="L255:L267">SUM(M255:N255)</f>
        <v>2760</v>
      </c>
      <c r="M255" s="41">
        <v>0</v>
      </c>
      <c r="N255" s="41">
        <v>2760</v>
      </c>
    </row>
    <row r="256" spans="1:14" ht="173.25">
      <c r="A256" s="46" t="s">
        <v>541</v>
      </c>
      <c r="B256" s="42" t="s">
        <v>630</v>
      </c>
      <c r="C256" s="42">
        <v>100</v>
      </c>
      <c r="D256" s="48" t="s">
        <v>192</v>
      </c>
      <c r="E256" s="48" t="s">
        <v>546</v>
      </c>
      <c r="F256" s="41">
        <f t="shared" si="115"/>
        <v>1353</v>
      </c>
      <c r="G256" s="49"/>
      <c r="H256" s="49">
        <v>1353</v>
      </c>
      <c r="I256" s="41">
        <f t="shared" si="116"/>
        <v>1430</v>
      </c>
      <c r="J256" s="49"/>
      <c r="K256" s="49">
        <v>1430</v>
      </c>
      <c r="L256" s="41">
        <f t="shared" si="117"/>
        <v>1487</v>
      </c>
      <c r="M256" s="49"/>
      <c r="N256" s="49">
        <v>1487</v>
      </c>
    </row>
    <row r="257" spans="1:14" ht="78.75">
      <c r="A257" s="39" t="s">
        <v>542</v>
      </c>
      <c r="B257" s="42" t="s">
        <v>630</v>
      </c>
      <c r="C257" s="42">
        <v>200</v>
      </c>
      <c r="D257" s="48" t="s">
        <v>192</v>
      </c>
      <c r="E257" s="48" t="s">
        <v>546</v>
      </c>
      <c r="F257" s="41">
        <f t="shared" si="115"/>
        <v>117.4</v>
      </c>
      <c r="G257" s="49"/>
      <c r="H257" s="49">
        <v>117.4</v>
      </c>
      <c r="I257" s="41">
        <f t="shared" si="116"/>
        <v>90.6</v>
      </c>
      <c r="J257" s="49"/>
      <c r="K257" s="49">
        <v>90.6</v>
      </c>
      <c r="L257" s="41">
        <f t="shared" si="117"/>
        <v>93.5</v>
      </c>
      <c r="M257" s="49"/>
      <c r="N257" s="49">
        <v>93.5</v>
      </c>
    </row>
    <row r="258" spans="1:14" ht="47.25">
      <c r="A258" s="39" t="s">
        <v>58</v>
      </c>
      <c r="B258" s="42" t="s">
        <v>630</v>
      </c>
      <c r="C258" s="42" t="s">
        <v>807</v>
      </c>
      <c r="D258" s="48" t="s">
        <v>192</v>
      </c>
      <c r="E258" s="48" t="s">
        <v>546</v>
      </c>
      <c r="F258" s="41">
        <f t="shared" si="115"/>
        <v>2</v>
      </c>
      <c r="G258" s="49"/>
      <c r="H258" s="49">
        <v>2</v>
      </c>
      <c r="I258" s="41">
        <f t="shared" si="116"/>
        <v>2</v>
      </c>
      <c r="J258" s="49"/>
      <c r="K258" s="49">
        <v>2</v>
      </c>
      <c r="L258" s="41">
        <f t="shared" si="117"/>
        <v>0</v>
      </c>
      <c r="M258" s="49"/>
      <c r="N258" s="49"/>
    </row>
    <row r="259" spans="1:14" ht="173.25">
      <c r="A259" s="46" t="s">
        <v>541</v>
      </c>
      <c r="B259" s="42" t="s">
        <v>630</v>
      </c>
      <c r="C259" s="42">
        <v>100</v>
      </c>
      <c r="D259" s="48" t="s">
        <v>192</v>
      </c>
      <c r="E259" s="48" t="s">
        <v>193</v>
      </c>
      <c r="F259" s="41">
        <f>SUM(G259:H259)</f>
        <v>46912</v>
      </c>
      <c r="G259" s="49"/>
      <c r="H259" s="49">
        <f>40147+6765</f>
        <v>46912</v>
      </c>
      <c r="I259" s="41">
        <f>SUM(J259:K259)</f>
        <v>49044.8</v>
      </c>
      <c r="J259" s="49"/>
      <c r="K259" s="49">
        <f>41893.8+7151</f>
        <v>49044.8</v>
      </c>
      <c r="L259" s="41">
        <f>SUM(M259:N259)</f>
        <v>50133.7</v>
      </c>
      <c r="M259" s="49"/>
      <c r="N259" s="49">
        <f>42696.7+7437</f>
        <v>50133.7</v>
      </c>
    </row>
    <row r="260" spans="1:14" ht="141.75">
      <c r="A260" s="39" t="s">
        <v>196</v>
      </c>
      <c r="B260" s="42" t="s">
        <v>630</v>
      </c>
      <c r="C260" s="42">
        <v>200</v>
      </c>
      <c r="D260" s="48" t="s">
        <v>192</v>
      </c>
      <c r="E260" s="48" t="s">
        <v>193</v>
      </c>
      <c r="F260" s="41">
        <f>SUM(G260:H260)</f>
        <v>6209</v>
      </c>
      <c r="G260" s="49"/>
      <c r="H260" s="49">
        <v>6209</v>
      </c>
      <c r="I260" s="41">
        <f>SUM(J260:K260)</f>
        <v>4388.5</v>
      </c>
      <c r="J260" s="49"/>
      <c r="K260" s="49">
        <f>4120.9+267.6</f>
        <v>4388.5</v>
      </c>
      <c r="L260" s="41">
        <f>SUM(M260:N260)</f>
        <v>4677.4</v>
      </c>
      <c r="M260" s="49"/>
      <c r="N260" s="49">
        <f>4224+453.4</f>
        <v>4677.4</v>
      </c>
    </row>
    <row r="261" spans="1:14" ht="126">
      <c r="A261" s="39" t="s">
        <v>113</v>
      </c>
      <c r="B261" s="42" t="s">
        <v>630</v>
      </c>
      <c r="C261" s="42" t="s">
        <v>818</v>
      </c>
      <c r="D261" s="48" t="s">
        <v>192</v>
      </c>
      <c r="E261" s="48" t="s">
        <v>193</v>
      </c>
      <c r="F261" s="41">
        <f t="shared" si="115"/>
        <v>0</v>
      </c>
      <c r="G261" s="49"/>
      <c r="H261" s="49"/>
      <c r="I261" s="41">
        <f t="shared" si="116"/>
        <v>0</v>
      </c>
      <c r="J261" s="49"/>
      <c r="K261" s="49"/>
      <c r="L261" s="41">
        <f t="shared" si="117"/>
        <v>0</v>
      </c>
      <c r="M261" s="49"/>
      <c r="N261" s="49"/>
    </row>
    <row r="262" spans="1:14" ht="63">
      <c r="A262" s="39" t="s">
        <v>543</v>
      </c>
      <c r="B262" s="42" t="s">
        <v>630</v>
      </c>
      <c r="C262" s="42">
        <v>800</v>
      </c>
      <c r="D262" s="48" t="s">
        <v>192</v>
      </c>
      <c r="E262" s="48" t="s">
        <v>193</v>
      </c>
      <c r="F262" s="41">
        <f>SUM(G262:H262)</f>
        <v>226.2</v>
      </c>
      <c r="G262" s="49"/>
      <c r="H262" s="49">
        <v>226.2</v>
      </c>
      <c r="I262" s="41">
        <f>SUM(J262:K262)</f>
        <v>226.2</v>
      </c>
      <c r="J262" s="49"/>
      <c r="K262" s="49">
        <v>226.2</v>
      </c>
      <c r="L262" s="41">
        <f>SUM(M262:N262)</f>
        <v>0</v>
      </c>
      <c r="M262" s="49"/>
      <c r="N262" s="49"/>
    </row>
    <row r="263" spans="1:14" ht="157.5">
      <c r="A263" s="44" t="s">
        <v>563</v>
      </c>
      <c r="B263" s="47" t="s">
        <v>318</v>
      </c>
      <c r="C263" s="66">
        <v>200</v>
      </c>
      <c r="D263" s="55" t="s">
        <v>192</v>
      </c>
      <c r="E263" s="55" t="s">
        <v>198</v>
      </c>
      <c r="F263" s="41">
        <f t="shared" si="115"/>
        <v>0.5</v>
      </c>
      <c r="G263" s="49">
        <v>0.5</v>
      </c>
      <c r="H263" s="49"/>
      <c r="I263" s="41">
        <f t="shared" si="116"/>
        <v>0.5</v>
      </c>
      <c r="J263" s="49">
        <v>0.5</v>
      </c>
      <c r="K263" s="49"/>
      <c r="L263" s="41">
        <f t="shared" si="117"/>
        <v>6.6</v>
      </c>
      <c r="M263" s="49">
        <v>6.6</v>
      </c>
      <c r="N263" s="49"/>
    </row>
    <row r="264" spans="1:14" ht="173.25">
      <c r="A264" s="39" t="s">
        <v>541</v>
      </c>
      <c r="B264" s="42" t="s">
        <v>630</v>
      </c>
      <c r="C264" s="42" t="s">
        <v>167</v>
      </c>
      <c r="D264" s="48" t="s">
        <v>192</v>
      </c>
      <c r="E264" s="48" t="s">
        <v>549</v>
      </c>
      <c r="F264" s="41">
        <f>SUM(G264:H264)</f>
        <v>15229</v>
      </c>
      <c r="G264" s="49"/>
      <c r="H264" s="49">
        <f>13172+2057</f>
        <v>15229</v>
      </c>
      <c r="I264" s="41">
        <f>SUM(J264:K264)</f>
        <v>16099</v>
      </c>
      <c r="J264" s="49"/>
      <c r="K264" s="49">
        <f>13924+2175</f>
        <v>16099</v>
      </c>
      <c r="L264" s="41">
        <f>SUM(M264:N264)</f>
        <v>16743</v>
      </c>
      <c r="M264" s="49"/>
      <c r="N264" s="49">
        <f>14481+2262</f>
        <v>16743</v>
      </c>
    </row>
    <row r="265" spans="1:14" ht="78.75">
      <c r="A265" s="39" t="s">
        <v>156</v>
      </c>
      <c r="B265" s="42" t="s">
        <v>630</v>
      </c>
      <c r="C265" s="42" t="s">
        <v>169</v>
      </c>
      <c r="D265" s="48" t="s">
        <v>192</v>
      </c>
      <c r="E265" s="48" t="s">
        <v>549</v>
      </c>
      <c r="F265" s="41">
        <f>SUM(G265:H265)</f>
        <v>1030.9</v>
      </c>
      <c r="G265" s="49"/>
      <c r="H265" s="49">
        <f>964.9+66</f>
        <v>1030.9</v>
      </c>
      <c r="I265" s="41">
        <f>SUM(J265:K265)</f>
        <v>618.7</v>
      </c>
      <c r="J265" s="49"/>
      <c r="K265" s="49">
        <f>609+9.7</f>
        <v>618.7</v>
      </c>
      <c r="L265" s="41">
        <f>SUM(M265:N265)</f>
        <v>662</v>
      </c>
      <c r="M265" s="49"/>
      <c r="N265" s="49">
        <f>650+12</f>
        <v>662</v>
      </c>
    </row>
    <row r="266" spans="1:14" ht="47.25">
      <c r="A266" s="39" t="s">
        <v>157</v>
      </c>
      <c r="B266" s="42" t="s">
        <v>630</v>
      </c>
      <c r="C266" s="42" t="s">
        <v>807</v>
      </c>
      <c r="D266" s="48" t="s">
        <v>192</v>
      </c>
      <c r="E266" s="48" t="s">
        <v>549</v>
      </c>
      <c r="F266" s="41">
        <f>SUM(G266:H266)</f>
        <v>15</v>
      </c>
      <c r="G266" s="49"/>
      <c r="H266" s="49">
        <v>15</v>
      </c>
      <c r="I266" s="41">
        <f>SUM(J266:K266)</f>
        <v>15</v>
      </c>
      <c r="J266" s="49"/>
      <c r="K266" s="49">
        <v>15</v>
      </c>
      <c r="L266" s="41">
        <f>SUM(M266:N266)</f>
        <v>0</v>
      </c>
      <c r="M266" s="49"/>
      <c r="N266" s="49"/>
    </row>
    <row r="267" spans="1:14" ht="110.25">
      <c r="A267" s="46" t="s">
        <v>276</v>
      </c>
      <c r="B267" s="42" t="s">
        <v>277</v>
      </c>
      <c r="C267" s="42" t="s">
        <v>169</v>
      </c>
      <c r="D267" s="48" t="s">
        <v>192</v>
      </c>
      <c r="E267" s="48" t="s">
        <v>395</v>
      </c>
      <c r="F267" s="41">
        <f t="shared" si="115"/>
        <v>3150</v>
      </c>
      <c r="G267" s="49"/>
      <c r="H267" s="49">
        <v>3150</v>
      </c>
      <c r="I267" s="41">
        <f t="shared" si="116"/>
        <v>0</v>
      </c>
      <c r="J267" s="49"/>
      <c r="K267" s="49"/>
      <c r="L267" s="41">
        <f t="shared" si="117"/>
        <v>0</v>
      </c>
      <c r="M267" s="49"/>
      <c r="N267" s="49"/>
    </row>
    <row r="268" spans="1:14" ht="31.5">
      <c r="A268" s="60" t="s">
        <v>158</v>
      </c>
      <c r="B268" s="42" t="s">
        <v>638</v>
      </c>
      <c r="C268" s="42">
        <v>800</v>
      </c>
      <c r="D268" s="48" t="s">
        <v>192</v>
      </c>
      <c r="E268" s="42">
        <v>11</v>
      </c>
      <c r="F268" s="41">
        <f t="shared" si="115"/>
        <v>3000</v>
      </c>
      <c r="G268" s="41">
        <v>0</v>
      </c>
      <c r="H268" s="41">
        <v>3000</v>
      </c>
      <c r="I268" s="41">
        <f aca="true" t="shared" si="118" ref="I268:I274">SUM(J268:K268)</f>
        <v>1000</v>
      </c>
      <c r="J268" s="41">
        <v>0</v>
      </c>
      <c r="K268" s="41">
        <v>1000</v>
      </c>
      <c r="L268" s="41">
        <f aca="true" t="shared" si="119" ref="L268:L274">SUM(M268:N268)</f>
        <v>1000</v>
      </c>
      <c r="M268" s="41">
        <v>0</v>
      </c>
      <c r="N268" s="41">
        <v>1000</v>
      </c>
    </row>
    <row r="269" spans="1:14" ht="204.75">
      <c r="A269" s="46" t="s">
        <v>409</v>
      </c>
      <c r="B269" s="42" t="s">
        <v>114</v>
      </c>
      <c r="C269" s="42" t="s">
        <v>167</v>
      </c>
      <c r="D269" s="42" t="s">
        <v>193</v>
      </c>
      <c r="E269" s="42" t="s">
        <v>838</v>
      </c>
      <c r="F269" s="41">
        <f aca="true" t="shared" si="120" ref="F269:F274">SUM(G269:H269)</f>
        <v>47480</v>
      </c>
      <c r="G269" s="41"/>
      <c r="H269" s="49">
        <v>47480</v>
      </c>
      <c r="I269" s="41">
        <f>SUM(J269:K269)</f>
        <v>49954.9</v>
      </c>
      <c r="J269" s="41"/>
      <c r="K269" s="41">
        <v>49954.9</v>
      </c>
      <c r="L269" s="41">
        <f>SUM(M269:N269)</f>
        <v>51501</v>
      </c>
      <c r="M269" s="41"/>
      <c r="N269" s="41">
        <v>51501</v>
      </c>
    </row>
    <row r="270" spans="1:14" ht="126">
      <c r="A270" s="46" t="s">
        <v>44</v>
      </c>
      <c r="B270" s="42" t="s">
        <v>114</v>
      </c>
      <c r="C270" s="42" t="s">
        <v>169</v>
      </c>
      <c r="D270" s="42" t="s">
        <v>193</v>
      </c>
      <c r="E270" s="42" t="s">
        <v>838</v>
      </c>
      <c r="F270" s="41">
        <f t="shared" si="120"/>
        <v>2106.6</v>
      </c>
      <c r="G270" s="41"/>
      <c r="H270" s="49">
        <v>2106.6</v>
      </c>
      <c r="I270" s="41">
        <f>SUM(J270:K270)</f>
        <v>1256.7</v>
      </c>
      <c r="J270" s="41"/>
      <c r="K270" s="41">
        <v>1256.7</v>
      </c>
      <c r="L270" s="41">
        <f>SUM(M270:N270)</f>
        <v>1630.7</v>
      </c>
      <c r="M270" s="41"/>
      <c r="N270" s="41">
        <v>1630.7</v>
      </c>
    </row>
    <row r="271" spans="1:14" ht="94.5">
      <c r="A271" s="46" t="s">
        <v>45</v>
      </c>
      <c r="B271" s="42" t="s">
        <v>114</v>
      </c>
      <c r="C271" s="42" t="s">
        <v>807</v>
      </c>
      <c r="D271" s="42" t="s">
        <v>193</v>
      </c>
      <c r="E271" s="42" t="s">
        <v>838</v>
      </c>
      <c r="F271" s="41">
        <f t="shared" si="120"/>
        <v>8</v>
      </c>
      <c r="G271" s="41"/>
      <c r="H271" s="41">
        <v>8</v>
      </c>
      <c r="I271" s="41">
        <f>SUM(J271:K271)</f>
        <v>8</v>
      </c>
      <c r="J271" s="41"/>
      <c r="K271" s="41">
        <v>8</v>
      </c>
      <c r="L271" s="41">
        <f>SUM(M271:N271)</f>
        <v>0</v>
      </c>
      <c r="M271" s="41"/>
      <c r="N271" s="41"/>
    </row>
    <row r="272" spans="1:14" ht="47.25">
      <c r="A272" s="95" t="s">
        <v>352</v>
      </c>
      <c r="B272" s="96" t="s">
        <v>827</v>
      </c>
      <c r="C272" s="66">
        <v>600</v>
      </c>
      <c r="D272" s="54" t="s">
        <v>838</v>
      </c>
      <c r="E272" s="54" t="s">
        <v>199</v>
      </c>
      <c r="F272" s="41">
        <f t="shared" si="120"/>
        <v>494</v>
      </c>
      <c r="G272" s="49"/>
      <c r="H272" s="49">
        <v>494</v>
      </c>
      <c r="I272" s="41">
        <f t="shared" si="118"/>
        <v>0</v>
      </c>
      <c r="J272" s="49"/>
      <c r="K272" s="49"/>
      <c r="L272" s="41">
        <f t="shared" si="119"/>
        <v>0</v>
      </c>
      <c r="M272" s="50"/>
      <c r="N272" s="49"/>
    </row>
    <row r="273" spans="1:14" ht="94.5">
      <c r="A273" s="46" t="s">
        <v>730</v>
      </c>
      <c r="B273" s="47" t="s">
        <v>36</v>
      </c>
      <c r="C273" s="42" t="s">
        <v>836</v>
      </c>
      <c r="D273" s="42" t="s">
        <v>601</v>
      </c>
      <c r="E273" s="48" t="s">
        <v>192</v>
      </c>
      <c r="F273" s="41">
        <f t="shared" si="120"/>
        <v>17286</v>
      </c>
      <c r="G273" s="41">
        <v>17286</v>
      </c>
      <c r="H273" s="41"/>
      <c r="I273" s="41">
        <f t="shared" si="118"/>
        <v>17286</v>
      </c>
      <c r="J273" s="41">
        <v>17286</v>
      </c>
      <c r="K273" s="41">
        <v>0</v>
      </c>
      <c r="L273" s="41">
        <f t="shared" si="119"/>
        <v>17286</v>
      </c>
      <c r="M273" s="41">
        <v>17286</v>
      </c>
      <c r="N273" s="41">
        <v>0</v>
      </c>
    </row>
    <row r="274" spans="1:14" ht="94.5">
      <c r="A274" s="60" t="s">
        <v>6</v>
      </c>
      <c r="B274" s="47" t="s">
        <v>37</v>
      </c>
      <c r="C274" s="42" t="s">
        <v>836</v>
      </c>
      <c r="D274" s="42" t="s">
        <v>601</v>
      </c>
      <c r="E274" s="48" t="s">
        <v>192</v>
      </c>
      <c r="F274" s="41">
        <f t="shared" si="120"/>
        <v>15658</v>
      </c>
      <c r="G274" s="41"/>
      <c r="H274" s="41">
        <v>15658</v>
      </c>
      <c r="I274" s="41">
        <f t="shared" si="118"/>
        <v>4505</v>
      </c>
      <c r="J274" s="41"/>
      <c r="K274" s="41">
        <v>4505</v>
      </c>
      <c r="L274" s="41">
        <f t="shared" si="119"/>
        <v>4505</v>
      </c>
      <c r="M274" s="41"/>
      <c r="N274" s="41">
        <v>4505</v>
      </c>
    </row>
    <row r="275" spans="1:14" s="59" customFormat="1" ht="15.75">
      <c r="A275" s="98" t="s">
        <v>649</v>
      </c>
      <c r="B275" s="72"/>
      <c r="C275" s="72"/>
      <c r="D275" s="72"/>
      <c r="E275" s="72"/>
      <c r="F275" s="73">
        <f>SUM(F10,F25,F64,F150,F182,F190,F197,F218,F230,F236,F242,F249,F253)</f>
        <v>1222237.8</v>
      </c>
      <c r="G275" s="73">
        <f aca="true" t="shared" si="121" ref="G275:N275">SUM(G10,G25,G64,G150,G182,G190,G197,G218,G230,G236,G242,G249,G253)</f>
        <v>665647.7000000001</v>
      </c>
      <c r="H275" s="73">
        <f t="shared" si="121"/>
        <v>556590.1</v>
      </c>
      <c r="I275" s="73">
        <f t="shared" si="121"/>
        <v>1014452.4</v>
      </c>
      <c r="J275" s="73">
        <f t="shared" si="121"/>
        <v>534265.7999999998</v>
      </c>
      <c r="K275" s="73">
        <f t="shared" si="121"/>
        <v>480186.60000000003</v>
      </c>
      <c r="L275" s="73">
        <f>SUM(L10,L25,L64,L150,L182,L190,L197,L218,L230,L236,L242,L249,L253)</f>
        <v>1016060.9</v>
      </c>
      <c r="M275" s="73">
        <f t="shared" si="121"/>
        <v>538039.2999999999</v>
      </c>
      <c r="N275" s="73">
        <f t="shared" si="121"/>
        <v>478021.60000000003</v>
      </c>
    </row>
    <row r="276" spans="7:14" ht="15.75">
      <c r="G276" s="101"/>
      <c r="H276" s="101"/>
      <c r="J276" s="101"/>
      <c r="K276" s="101"/>
      <c r="M276" s="101"/>
      <c r="N276" s="101"/>
    </row>
    <row r="277" spans="7:14" ht="15.75">
      <c r="G277" s="101"/>
      <c r="H277" s="101"/>
      <c r="J277" s="101"/>
      <c r="K277" s="101"/>
      <c r="M277" s="101"/>
      <c r="N277" s="101"/>
    </row>
  </sheetData>
  <sheetProtection/>
  <mergeCells count="19">
    <mergeCell ref="M8:M9"/>
    <mergeCell ref="N8:N9"/>
    <mergeCell ref="A8:A9"/>
    <mergeCell ref="B8:B9"/>
    <mergeCell ref="C8:C9"/>
    <mergeCell ref="D8:D9"/>
    <mergeCell ref="E8:E9"/>
    <mergeCell ref="F8:F9"/>
    <mergeCell ref="G8:G9"/>
    <mergeCell ref="H8:H9"/>
    <mergeCell ref="A6:L6"/>
    <mergeCell ref="I8:I9"/>
    <mergeCell ref="J8:J9"/>
    <mergeCell ref="K8:K9"/>
    <mergeCell ref="L8:L9"/>
    <mergeCell ref="A4:L4"/>
    <mergeCell ref="A1:L1"/>
    <mergeCell ref="A2:L2"/>
    <mergeCell ref="A3:L3"/>
  </mergeCells>
  <printOptions/>
  <pageMargins left="0.5905511811023623" right="0" top="0.3937007874015748" bottom="0.1968503937007874" header="0" footer="0"/>
  <pageSetup firstPageNumber="132" useFirstPageNumber="1"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PageLayoutView="0" workbookViewId="0" topLeftCell="A4">
      <selection activeCell="E12" sqref="E12"/>
    </sheetView>
  </sheetViews>
  <sheetFormatPr defaultColWidth="9.00390625" defaultRowHeight="12.75"/>
  <cols>
    <col min="1" max="1" width="39.25390625" style="10" customWidth="1"/>
    <col min="2" max="2" width="5.875" style="10" customWidth="1"/>
    <col min="3" max="3" width="6.00390625" style="10" customWidth="1"/>
    <col min="4" max="4" width="12.25390625" style="10" customWidth="1"/>
    <col min="5" max="5" width="12.375" style="10" customWidth="1"/>
    <col min="6" max="6" width="12.125" style="10" customWidth="1"/>
    <col min="7" max="7" width="9.125" style="10" customWidth="1"/>
    <col min="8" max="11" width="0" style="10" hidden="1" customWidth="1"/>
    <col min="12" max="16384" width="9.125" style="10" customWidth="1"/>
  </cols>
  <sheetData>
    <row r="1" spans="1:6" s="1" customFormat="1" ht="18.75">
      <c r="A1" s="201" t="s">
        <v>151</v>
      </c>
      <c r="B1" s="201"/>
      <c r="C1" s="201"/>
      <c r="D1" s="201"/>
      <c r="E1" s="201"/>
      <c r="F1" s="201"/>
    </row>
    <row r="2" spans="1:6" s="1" customFormat="1" ht="18.75">
      <c r="A2" s="201" t="s">
        <v>639</v>
      </c>
      <c r="B2" s="201"/>
      <c r="C2" s="201"/>
      <c r="D2" s="201"/>
      <c r="E2" s="201"/>
      <c r="F2" s="201"/>
    </row>
    <row r="3" spans="1:6" s="1" customFormat="1" ht="18.75">
      <c r="A3" s="201" t="s">
        <v>640</v>
      </c>
      <c r="B3" s="201"/>
      <c r="C3" s="201"/>
      <c r="D3" s="201"/>
      <c r="E3" s="201"/>
      <c r="F3" s="201"/>
    </row>
    <row r="4" spans="1:6" s="28" customFormat="1" ht="18.75">
      <c r="A4" s="211" t="s">
        <v>296</v>
      </c>
      <c r="B4" s="211"/>
      <c r="C4" s="211"/>
      <c r="D4" s="211"/>
      <c r="E4" s="211"/>
      <c r="F4" s="211"/>
    </row>
    <row r="5" spans="1:4" s="1" customFormat="1" ht="18.75">
      <c r="A5" s="2"/>
      <c r="B5" s="3"/>
      <c r="C5" s="3"/>
      <c r="D5" s="16"/>
    </row>
    <row r="6" spans="1:10" s="1" customFormat="1" ht="103.5" customHeight="1">
      <c r="A6" s="210" t="s">
        <v>297</v>
      </c>
      <c r="B6" s="210"/>
      <c r="C6" s="210"/>
      <c r="D6" s="210"/>
      <c r="E6" s="210"/>
      <c r="F6" s="210"/>
      <c r="H6" s="200" t="s">
        <v>660</v>
      </c>
      <c r="I6" s="200"/>
      <c r="J6" s="200"/>
    </row>
    <row r="7" spans="1:3" s="1" customFormat="1" ht="24.75" customHeight="1">
      <c r="A7" s="5"/>
      <c r="B7" s="4"/>
      <c r="C7" s="4"/>
    </row>
    <row r="8" spans="1:6" s="8" customFormat="1" ht="15.75">
      <c r="A8" s="6"/>
      <c r="B8" s="7"/>
      <c r="C8" s="7"/>
      <c r="D8" s="199" t="s">
        <v>642</v>
      </c>
      <c r="E8" s="199"/>
      <c r="F8" s="199"/>
    </row>
    <row r="9" spans="1:6" s="8" customFormat="1" ht="15.75">
      <c r="A9" s="198" t="s">
        <v>643</v>
      </c>
      <c r="B9" s="219" t="s">
        <v>644</v>
      </c>
      <c r="C9" s="219" t="s">
        <v>645</v>
      </c>
      <c r="D9" s="220" t="s">
        <v>517</v>
      </c>
      <c r="E9" s="220" t="s">
        <v>679</v>
      </c>
      <c r="F9" s="220" t="s">
        <v>292</v>
      </c>
    </row>
    <row r="10" spans="1:6" ht="12.75" customHeight="1">
      <c r="A10" s="198"/>
      <c r="B10" s="219"/>
      <c r="C10" s="219"/>
      <c r="D10" s="221"/>
      <c r="E10" s="221"/>
      <c r="F10" s="221"/>
    </row>
    <row r="11" spans="1:6" ht="10.5" customHeight="1">
      <c r="A11" s="198"/>
      <c r="B11" s="219"/>
      <c r="C11" s="219"/>
      <c r="D11" s="222"/>
      <c r="E11" s="222"/>
      <c r="F11" s="222"/>
    </row>
    <row r="12" spans="1:6" s="15" customFormat="1" ht="27" customHeight="1">
      <c r="A12" s="11" t="s">
        <v>197</v>
      </c>
      <c r="B12" s="14"/>
      <c r="C12" s="14"/>
      <c r="D12" s="23">
        <f>SUM(D13,D16,D18)</f>
        <v>154909.7</v>
      </c>
      <c r="E12" s="23">
        <f>SUM(E13,E16,E18)</f>
        <v>3706.4</v>
      </c>
      <c r="F12" s="23">
        <f>SUM(F13,F16,F18)</f>
        <v>0</v>
      </c>
    </row>
    <row r="13" spans="1:6" s="15" customFormat="1" ht="23.25" customHeight="1">
      <c r="A13" s="11" t="s">
        <v>814</v>
      </c>
      <c r="B13" s="14" t="s">
        <v>395</v>
      </c>
      <c r="C13" s="17"/>
      <c r="D13" s="37">
        <f>SUM(D14:D15)</f>
        <v>112058.6</v>
      </c>
      <c r="E13" s="23">
        <f>SUM(E14:E15)</f>
        <v>0</v>
      </c>
      <c r="F13" s="23">
        <f>SUM(F14:F15)</f>
        <v>0</v>
      </c>
    </row>
    <row r="14" spans="1:6" s="15" customFormat="1" ht="15.75">
      <c r="A14" s="21" t="s">
        <v>604</v>
      </c>
      <c r="B14" s="9" t="s">
        <v>395</v>
      </c>
      <c r="C14" s="9" t="s">
        <v>192</v>
      </c>
      <c r="D14" s="45">
        <v>52632</v>
      </c>
      <c r="E14" s="22"/>
      <c r="F14" s="22"/>
    </row>
    <row r="15" spans="1:6" ht="15.75">
      <c r="A15" s="12" t="s">
        <v>605</v>
      </c>
      <c r="B15" s="9" t="s">
        <v>395</v>
      </c>
      <c r="C15" s="9" t="s">
        <v>199</v>
      </c>
      <c r="D15" s="45">
        <v>59426.6</v>
      </c>
      <c r="E15" s="24"/>
      <c r="F15" s="24"/>
    </row>
    <row r="16" spans="1:6" s="15" customFormat="1" ht="24" customHeight="1">
      <c r="A16" s="13" t="s">
        <v>609</v>
      </c>
      <c r="B16" s="14" t="s">
        <v>548</v>
      </c>
      <c r="C16" s="17"/>
      <c r="D16" s="37">
        <f>SUM(D17:D17)</f>
        <v>40000</v>
      </c>
      <c r="E16" s="23">
        <f>SUM(E17:E17)</f>
        <v>0</v>
      </c>
      <c r="F16" s="23">
        <f>SUM(F17:F17)</f>
        <v>0</v>
      </c>
    </row>
    <row r="17" spans="1:6" ht="15.75">
      <c r="A17" s="12" t="s">
        <v>610</v>
      </c>
      <c r="B17" s="9" t="s">
        <v>548</v>
      </c>
      <c r="C17" s="9" t="s">
        <v>192</v>
      </c>
      <c r="D17" s="45">
        <v>40000</v>
      </c>
      <c r="E17" s="24"/>
      <c r="F17" s="24">
        <v>0</v>
      </c>
    </row>
    <row r="18" spans="1:6" s="15" customFormat="1" ht="24.75" customHeight="1">
      <c r="A18" s="11" t="s">
        <v>816</v>
      </c>
      <c r="B18" s="18">
        <v>10</v>
      </c>
      <c r="C18" s="19"/>
      <c r="D18" s="65">
        <f>D19</f>
        <v>2851.1</v>
      </c>
      <c r="E18" s="25">
        <f>E19</f>
        <v>3706.4</v>
      </c>
      <c r="F18" s="25">
        <f>F19</f>
        <v>0</v>
      </c>
    </row>
    <row r="19" spans="1:6" ht="15.75">
      <c r="A19" s="12" t="s">
        <v>819</v>
      </c>
      <c r="B19" s="20">
        <v>10</v>
      </c>
      <c r="C19" s="20" t="s">
        <v>193</v>
      </c>
      <c r="D19" s="49">
        <v>2851.1</v>
      </c>
      <c r="E19" s="26">
        <v>3706.4</v>
      </c>
      <c r="F19" s="26">
        <v>0</v>
      </c>
    </row>
  </sheetData>
  <sheetProtection/>
  <mergeCells count="13">
    <mergeCell ref="A6:F6"/>
    <mergeCell ref="D8:F8"/>
    <mergeCell ref="H6:J6"/>
    <mergeCell ref="A1:F1"/>
    <mergeCell ref="A2:F2"/>
    <mergeCell ref="A3:F3"/>
    <mergeCell ref="A4:F4"/>
    <mergeCell ref="C9:C11"/>
    <mergeCell ref="E9:E11"/>
    <mergeCell ref="F9:F11"/>
    <mergeCell ref="A9:A11"/>
    <mergeCell ref="B9:B11"/>
    <mergeCell ref="D9:D11"/>
  </mergeCells>
  <printOptions/>
  <pageMargins left="0.984251968503937" right="0" top="0.5905511811023623" bottom="0.1968503937007874" header="0" footer="0"/>
  <pageSetup firstPageNumber="171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4.25390625" style="149" customWidth="1"/>
    <col min="2" max="2" width="53.25390625" style="163" customWidth="1"/>
    <col min="3" max="3" width="10.875" style="164" customWidth="1"/>
    <col min="4" max="4" width="11.375" style="8" customWidth="1"/>
    <col min="5" max="5" width="10.875" style="8" customWidth="1"/>
    <col min="6" max="16384" width="9.125" style="8" customWidth="1"/>
  </cols>
  <sheetData>
    <row r="1" spans="1:5" s="1" customFormat="1" ht="18.75">
      <c r="A1" s="201" t="s">
        <v>689</v>
      </c>
      <c r="B1" s="201"/>
      <c r="C1" s="201"/>
      <c r="D1" s="201"/>
      <c r="E1" s="201"/>
    </row>
    <row r="2" spans="1:5" s="1" customFormat="1" ht="18.75">
      <c r="A2" s="201" t="s">
        <v>639</v>
      </c>
      <c r="B2" s="201"/>
      <c r="C2" s="201"/>
      <c r="D2" s="201"/>
      <c r="E2" s="201"/>
    </row>
    <row r="3" spans="1:5" s="1" customFormat="1" ht="18.75">
      <c r="A3" s="201" t="s">
        <v>640</v>
      </c>
      <c r="B3" s="201"/>
      <c r="C3" s="201"/>
      <c r="D3" s="201"/>
      <c r="E3" s="201"/>
    </row>
    <row r="4" spans="1:5" s="1" customFormat="1" ht="18.75">
      <c r="A4" s="201" t="s">
        <v>299</v>
      </c>
      <c r="B4" s="201"/>
      <c r="C4" s="201"/>
      <c r="D4" s="201"/>
      <c r="E4" s="201"/>
    </row>
    <row r="5" spans="1:5" s="1" customFormat="1" ht="18.75">
      <c r="A5" s="147"/>
      <c r="B5" s="147"/>
      <c r="C5" s="147"/>
      <c r="D5" s="16"/>
      <c r="E5" s="16"/>
    </row>
    <row r="6" spans="1:5" s="1" customFormat="1" ht="51" customHeight="1">
      <c r="A6" s="202" t="s">
        <v>298</v>
      </c>
      <c r="B6" s="202"/>
      <c r="C6" s="202"/>
      <c r="D6" s="202"/>
      <c r="E6" s="202"/>
    </row>
    <row r="7" spans="1:3" s="1" customFormat="1" ht="18.75">
      <c r="A7" s="223"/>
      <c r="B7" s="223"/>
      <c r="C7" s="223"/>
    </row>
    <row r="8" spans="2:5" ht="15.75">
      <c r="B8" s="6"/>
      <c r="C8" s="224" t="s">
        <v>642</v>
      </c>
      <c r="D8" s="224"/>
      <c r="E8" s="224"/>
    </row>
    <row r="9" spans="1:5" s="10" customFormat="1" ht="12.75">
      <c r="A9" s="225" t="s">
        <v>673</v>
      </c>
      <c r="B9" s="198" t="s">
        <v>643</v>
      </c>
      <c r="C9" s="226" t="s">
        <v>517</v>
      </c>
      <c r="D9" s="226" t="s">
        <v>679</v>
      </c>
      <c r="E9" s="228" t="s">
        <v>292</v>
      </c>
    </row>
    <row r="10" spans="1:5" s="10" customFormat="1" ht="12.75">
      <c r="A10" s="225"/>
      <c r="B10" s="198"/>
      <c r="C10" s="227"/>
      <c r="D10" s="227"/>
      <c r="E10" s="228"/>
    </row>
    <row r="11" spans="1:5" s="10" customFormat="1" ht="12.75">
      <c r="A11" s="150">
        <v>1</v>
      </c>
      <c r="B11" s="9" t="s">
        <v>690</v>
      </c>
      <c r="C11" s="151">
        <v>3</v>
      </c>
      <c r="D11" s="151">
        <v>4</v>
      </c>
      <c r="E11" s="151">
        <v>5</v>
      </c>
    </row>
    <row r="12" spans="1:5" ht="15.75">
      <c r="A12" s="152"/>
      <c r="B12" s="148" t="s">
        <v>691</v>
      </c>
      <c r="C12" s="153"/>
      <c r="D12" s="153"/>
      <c r="E12" s="153"/>
    </row>
    <row r="13" spans="1:5" ht="94.5">
      <c r="A13" s="152" t="s">
        <v>675</v>
      </c>
      <c r="B13" s="154" t="s">
        <v>692</v>
      </c>
      <c r="C13" s="176">
        <v>15143</v>
      </c>
      <c r="D13" s="176">
        <v>15395</v>
      </c>
      <c r="E13" s="176">
        <v>15545</v>
      </c>
    </row>
    <row r="14" spans="1:5" ht="31.5">
      <c r="A14" s="152"/>
      <c r="B14" s="155" t="s">
        <v>693</v>
      </c>
      <c r="C14" s="177">
        <f>SUM(C13:C13)</f>
        <v>15143</v>
      </c>
      <c r="D14" s="177">
        <f>SUM(D13:D13)</f>
        <v>15395</v>
      </c>
      <c r="E14" s="177">
        <f>SUM(E13:E13)</f>
        <v>15545</v>
      </c>
    </row>
    <row r="15" spans="1:5" ht="15.75">
      <c r="A15" s="152" t="s">
        <v>694</v>
      </c>
      <c r="B15" s="154" t="s">
        <v>695</v>
      </c>
      <c r="C15" s="176">
        <v>926</v>
      </c>
      <c r="D15" s="176"/>
      <c r="E15" s="176"/>
    </row>
    <row r="16" spans="1:5" ht="31.5">
      <c r="A16" s="152" t="s">
        <v>696</v>
      </c>
      <c r="B16" s="154" t="s">
        <v>697</v>
      </c>
      <c r="C16" s="176">
        <v>17594</v>
      </c>
      <c r="D16" s="176">
        <v>0</v>
      </c>
      <c r="E16" s="176">
        <v>0</v>
      </c>
    </row>
    <row r="17" spans="1:5" s="159" customFormat="1" ht="15.75">
      <c r="A17" s="157"/>
      <c r="B17" s="158" t="s">
        <v>698</v>
      </c>
      <c r="C17" s="177">
        <f>SUM(C16,C14,C15)</f>
        <v>33663</v>
      </c>
      <c r="D17" s="177">
        <f>SUM(D16,D14,D15)</f>
        <v>15395</v>
      </c>
      <c r="E17" s="177">
        <f>SUM(E16,E14,E15)</f>
        <v>15545</v>
      </c>
    </row>
    <row r="18" spans="1:5" ht="15.75">
      <c r="A18" s="152"/>
      <c r="B18" s="148" t="s">
        <v>699</v>
      </c>
      <c r="C18" s="177"/>
      <c r="D18" s="177"/>
      <c r="E18" s="177"/>
    </row>
    <row r="19" spans="1:5" ht="31.5">
      <c r="A19" s="152" t="s">
        <v>675</v>
      </c>
      <c r="B19" s="175" t="s">
        <v>723</v>
      </c>
      <c r="C19" s="176">
        <v>15143</v>
      </c>
      <c r="D19" s="176">
        <v>15395</v>
      </c>
      <c r="E19" s="176">
        <v>15545</v>
      </c>
    </row>
    <row r="20" spans="1:5" ht="47.25">
      <c r="A20" s="152" t="s">
        <v>694</v>
      </c>
      <c r="B20" s="75" t="s">
        <v>700</v>
      </c>
      <c r="C20" s="176">
        <v>18520</v>
      </c>
      <c r="D20" s="176"/>
      <c r="E20" s="176"/>
    </row>
    <row r="21" spans="1:5" ht="47.25">
      <c r="A21" s="152" t="s">
        <v>696</v>
      </c>
      <c r="B21" s="160" t="s">
        <v>701</v>
      </c>
      <c r="C21" s="153"/>
      <c r="D21" s="153"/>
      <c r="E21" s="153"/>
    </row>
    <row r="22" spans="1:5" ht="15.75">
      <c r="A22" s="152" t="s">
        <v>702</v>
      </c>
      <c r="B22" s="161" t="s">
        <v>703</v>
      </c>
      <c r="C22" s="156"/>
      <c r="D22" s="156"/>
      <c r="E22" s="156"/>
    </row>
    <row r="23" spans="1:5" ht="25.5" customHeight="1">
      <c r="A23" s="152"/>
      <c r="B23" s="162" t="s">
        <v>704</v>
      </c>
      <c r="C23" s="153">
        <f>SUM(C19:C22)</f>
        <v>33663</v>
      </c>
      <c r="D23" s="153">
        <f>SUM(D19:D22)</f>
        <v>15395</v>
      </c>
      <c r="E23" s="153">
        <f>SUM(E19:E22)</f>
        <v>15545</v>
      </c>
    </row>
  </sheetData>
  <sheetProtection/>
  <mergeCells count="12">
    <mergeCell ref="A6:E6"/>
    <mergeCell ref="A7:C7"/>
    <mergeCell ref="C8:E8"/>
    <mergeCell ref="A9:A10"/>
    <mergeCell ref="B9:B10"/>
    <mergeCell ref="C9:C10"/>
    <mergeCell ref="D9:D10"/>
    <mergeCell ref="E9:E10"/>
    <mergeCell ref="A1:E1"/>
    <mergeCell ref="A2:E2"/>
    <mergeCell ref="A3:E3"/>
    <mergeCell ref="A4:E4"/>
  </mergeCells>
  <printOptions/>
  <pageMargins left="0.7086614173228347" right="0.31496062992125984" top="0.7480314960629921" bottom="0.35433070866141736" header="0" footer="0.31496062992125984"/>
  <pageSetup firstPageNumber="172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PageLayoutView="0" workbookViewId="0" topLeftCell="A7">
      <selection activeCell="B9" sqref="B9:F9"/>
    </sheetView>
  </sheetViews>
  <sheetFormatPr defaultColWidth="9.00390625" defaultRowHeight="12.75"/>
  <cols>
    <col min="1" max="1" width="1.875" style="1" customWidth="1"/>
    <col min="2" max="2" width="7.875" style="1" customWidth="1"/>
    <col min="3" max="3" width="42.75390625" style="174" customWidth="1"/>
    <col min="4" max="4" width="11.125" style="1" customWidth="1"/>
    <col min="5" max="5" width="11.375" style="1" customWidth="1"/>
    <col min="6" max="6" width="11.25390625" style="1" customWidth="1"/>
    <col min="7" max="7" width="9.125" style="1" customWidth="1"/>
    <col min="8" max="9" width="0" style="1" hidden="1" customWidth="1"/>
    <col min="10" max="16384" width="9.125" style="1" customWidth="1"/>
  </cols>
  <sheetData>
    <row r="1" spans="3:6" ht="18.75">
      <c r="C1" s="229" t="s">
        <v>705</v>
      </c>
      <c r="D1" s="229"/>
      <c r="E1" s="229"/>
      <c r="F1" s="229"/>
    </row>
    <row r="2" spans="3:6" ht="18.75">
      <c r="C2" s="229" t="s">
        <v>706</v>
      </c>
      <c r="D2" s="229"/>
      <c r="E2" s="229"/>
      <c r="F2" s="229"/>
    </row>
    <row r="3" spans="3:6" ht="18.75">
      <c r="C3" s="229" t="s">
        <v>639</v>
      </c>
      <c r="D3" s="229"/>
      <c r="E3" s="229"/>
      <c r="F3" s="229"/>
    </row>
    <row r="4" spans="3:6" ht="18.75">
      <c r="C4" s="229" t="s">
        <v>640</v>
      </c>
      <c r="D4" s="229"/>
      <c r="E4" s="229"/>
      <c r="F4" s="229"/>
    </row>
    <row r="5" spans="3:6" ht="18.75">
      <c r="C5" s="229" t="s">
        <v>295</v>
      </c>
      <c r="D5" s="229"/>
      <c r="E5" s="229"/>
      <c r="F5" s="229"/>
    </row>
    <row r="6" spans="3:4" ht="18.75">
      <c r="C6" s="170"/>
      <c r="D6" s="165"/>
    </row>
    <row r="8" spans="2:6" ht="18.75">
      <c r="B8" s="230"/>
      <c r="C8" s="230"/>
      <c r="D8" s="230"/>
      <c r="E8" s="230"/>
      <c r="F8" s="230"/>
    </row>
    <row r="9" spans="2:6" ht="72.75" customHeight="1">
      <c r="B9" s="231" t="s">
        <v>300</v>
      </c>
      <c r="C9" s="231"/>
      <c r="D9" s="231"/>
      <c r="E9" s="231"/>
      <c r="F9" s="231"/>
    </row>
    <row r="10" spans="2:4" ht="18.75">
      <c r="B10" s="142"/>
      <c r="C10" s="171"/>
      <c r="D10" s="142"/>
    </row>
    <row r="11" spans="2:6" ht="18.75">
      <c r="B11" s="142"/>
      <c r="C11" s="171"/>
      <c r="F11" s="166" t="s">
        <v>642</v>
      </c>
    </row>
    <row r="12" spans="2:6" ht="18.75">
      <c r="B12" s="232" t="s">
        <v>673</v>
      </c>
      <c r="C12" s="234" t="s">
        <v>674</v>
      </c>
      <c r="D12" s="226" t="s">
        <v>517</v>
      </c>
      <c r="E12" s="226" t="s">
        <v>679</v>
      </c>
      <c r="F12" s="228" t="s">
        <v>292</v>
      </c>
    </row>
    <row r="13" spans="2:6" ht="18.75">
      <c r="B13" s="233"/>
      <c r="C13" s="235"/>
      <c r="D13" s="227"/>
      <c r="E13" s="227"/>
      <c r="F13" s="228"/>
    </row>
    <row r="14" spans="2:9" ht="18.75">
      <c r="B14" s="167" t="s">
        <v>675</v>
      </c>
      <c r="C14" s="172" t="s">
        <v>707</v>
      </c>
      <c r="D14" s="189">
        <v>3898</v>
      </c>
      <c r="E14" s="192">
        <v>2323</v>
      </c>
      <c r="F14" s="192">
        <v>2323</v>
      </c>
      <c r="H14" s="1" t="e">
        <f>#REF!/7/846</f>
        <v>#REF!</v>
      </c>
      <c r="I14" s="1">
        <f>E14/7/846</f>
        <v>0.39226612630867946</v>
      </c>
    </row>
    <row r="15" spans="2:9" ht="18.75">
      <c r="B15" s="167" t="s">
        <v>694</v>
      </c>
      <c r="C15" s="143" t="s">
        <v>708</v>
      </c>
      <c r="D15" s="189">
        <v>3812</v>
      </c>
      <c r="E15" s="193">
        <v>2236</v>
      </c>
      <c r="F15" s="193">
        <v>2236</v>
      </c>
      <c r="H15" s="1" t="e">
        <f>#REF!/7/1054</f>
        <v>#REF!</v>
      </c>
      <c r="I15" s="1">
        <f>E15/7/1054</f>
        <v>0.30306316074817025</v>
      </c>
    </row>
    <row r="16" spans="2:9" ht="37.5">
      <c r="B16" s="167" t="s">
        <v>696</v>
      </c>
      <c r="C16" s="143" t="s">
        <v>709</v>
      </c>
      <c r="D16" s="189">
        <v>3353</v>
      </c>
      <c r="E16" s="192">
        <v>1782</v>
      </c>
      <c r="F16" s="192">
        <v>1782</v>
      </c>
      <c r="H16" s="1" t="e">
        <f>#REF!/7/980</f>
        <v>#REF!</v>
      </c>
      <c r="I16" s="1">
        <f>E16/7/980</f>
        <v>0.25976676384839653</v>
      </c>
    </row>
    <row r="17" spans="2:9" ht="22.5" customHeight="1">
      <c r="B17" s="167" t="s">
        <v>702</v>
      </c>
      <c r="C17" s="143" t="s">
        <v>710</v>
      </c>
      <c r="D17" s="191">
        <f>6410+122</f>
        <v>6532</v>
      </c>
      <c r="E17" s="192">
        <v>5047</v>
      </c>
      <c r="F17" s="192">
        <v>5047</v>
      </c>
      <c r="H17" s="1" t="e">
        <f>#REF!/7/1162</f>
        <v>#REF!</v>
      </c>
      <c r="I17" s="1">
        <f>E17/7/1162</f>
        <v>0.6204819277108434</v>
      </c>
    </row>
    <row r="18" spans="2:9" ht="18.75">
      <c r="B18" s="167" t="s">
        <v>711</v>
      </c>
      <c r="C18" s="143" t="s">
        <v>712</v>
      </c>
      <c r="D18" s="190">
        <v>6993</v>
      </c>
      <c r="E18" s="192">
        <v>3653</v>
      </c>
      <c r="F18" s="192">
        <v>3653</v>
      </c>
      <c r="H18" s="1" t="e">
        <f>#REF!/7/915</f>
        <v>#REF!</v>
      </c>
      <c r="I18" s="1">
        <f>E18/7/915</f>
        <v>0.5703356752537081</v>
      </c>
    </row>
    <row r="19" spans="2:9" ht="18.75">
      <c r="B19" s="167" t="s">
        <v>713</v>
      </c>
      <c r="C19" s="143" t="s">
        <v>714</v>
      </c>
      <c r="D19" s="190">
        <v>3815</v>
      </c>
      <c r="E19" s="192">
        <v>3630</v>
      </c>
      <c r="F19" s="192">
        <v>3630</v>
      </c>
      <c r="H19" s="1" t="e">
        <f>#REF!/7/1030</f>
        <v>#REF!</v>
      </c>
      <c r="I19" s="1">
        <f>E19/7/1030</f>
        <v>0.5034674063800277</v>
      </c>
    </row>
    <row r="20" spans="2:9" ht="18.75">
      <c r="B20" s="167" t="s">
        <v>715</v>
      </c>
      <c r="C20" s="143" t="s">
        <v>716</v>
      </c>
      <c r="D20" s="191">
        <v>4541</v>
      </c>
      <c r="E20" s="192">
        <v>3120</v>
      </c>
      <c r="F20" s="192">
        <v>3120</v>
      </c>
      <c r="H20" s="1" t="e">
        <f>#REF!/7/750</f>
        <v>#REF!</v>
      </c>
      <c r="I20" s="1">
        <f>E20/7/750</f>
        <v>0.5942857142857143</v>
      </c>
    </row>
    <row r="21" spans="2:6" ht="37.5">
      <c r="B21" s="167" t="s">
        <v>717</v>
      </c>
      <c r="C21" s="143" t="s">
        <v>718</v>
      </c>
      <c r="D21" s="168">
        <v>0</v>
      </c>
      <c r="E21" s="194">
        <v>0</v>
      </c>
      <c r="F21" s="194">
        <v>0</v>
      </c>
    </row>
    <row r="22" spans="2:6" ht="18.75">
      <c r="B22" s="141"/>
      <c r="C22" s="173" t="s">
        <v>676</v>
      </c>
      <c r="D22" s="169">
        <f>SUM(D14:D21)</f>
        <v>32944</v>
      </c>
      <c r="E22" s="169">
        <f>SUM(E14:E21)</f>
        <v>21791</v>
      </c>
      <c r="F22" s="169">
        <f>SUM(F14:F21)</f>
        <v>21791</v>
      </c>
    </row>
  </sheetData>
  <sheetProtection/>
  <mergeCells count="12">
    <mergeCell ref="C5:F5"/>
    <mergeCell ref="B8:F8"/>
    <mergeCell ref="B9:F9"/>
    <mergeCell ref="B12:B13"/>
    <mergeCell ref="C12:C13"/>
    <mergeCell ref="D12:D13"/>
    <mergeCell ref="E12:E13"/>
    <mergeCell ref="F12:F13"/>
    <mergeCell ref="C1:F1"/>
    <mergeCell ref="C2:F2"/>
    <mergeCell ref="C3:F3"/>
    <mergeCell ref="C4:F4"/>
  </mergeCells>
  <printOptions/>
  <pageMargins left="0.984251968503937" right="0" top="0.5905511811023623" bottom="0.1968503937007874" header="0" footer="0"/>
  <pageSetup firstPageNumber="173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</cp:lastModifiedBy>
  <cp:lastPrinted>2022-11-14T12:58:31Z</cp:lastPrinted>
  <dcterms:created xsi:type="dcterms:W3CDTF">2015-11-11T12:43:13Z</dcterms:created>
  <dcterms:modified xsi:type="dcterms:W3CDTF">2022-11-14T12:58:33Z</dcterms:modified>
  <cp:category/>
  <cp:version/>
  <cp:contentType/>
  <cp:contentStatus/>
</cp:coreProperties>
</file>