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29" activeTab="4"/>
  </bookViews>
  <sheets>
    <sheet name="ведом" sheetId="1" r:id="rId1"/>
    <sheet name="разделы" sheetId="2" r:id="rId2"/>
    <sheet name="програм" sheetId="3" r:id="rId3"/>
    <sheet name="капы" sheetId="4" r:id="rId4"/>
    <sheet name="дорожный фонд" sheetId="5" r:id="rId5"/>
  </sheets>
  <definedNames>
    <definedName name="_xlnm.Print_Titles" localSheetId="0">'ведом'!$10:$11</definedName>
    <definedName name="_xlnm.Print_Titles" localSheetId="2">'програм'!$8:$9</definedName>
    <definedName name="_xlnm.Print_Titles" localSheetId="1">'разделы'!$8:$9</definedName>
    <definedName name="_xlnm.Print_Area" localSheetId="0">'ведом'!$A$1:$O$618</definedName>
    <definedName name="_xlnm.Print_Area" localSheetId="3">'капы'!$A$1:$F$25</definedName>
    <definedName name="_xlnm.Print_Area" localSheetId="2">'програм'!$A$1:$L$378</definedName>
    <definedName name="_xlnm.Print_Area" localSheetId="1">'разделы'!$A$1:$L$499</definedName>
  </definedNames>
  <calcPr fullCalcOnLoad="1"/>
</workbook>
</file>

<file path=xl/sharedStrings.xml><?xml version="1.0" encoding="utf-8"?>
<sst xmlns="http://schemas.openxmlformats.org/spreadsheetml/2006/main" count="6377" uniqueCount="1025">
  <si>
    <t>Основное мероприятие "Осуществление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родителей"</t>
  </si>
  <si>
    <t xml:space="preserve"> 03 4 </t>
  </si>
  <si>
    <t xml:space="preserve"> 03 4 01 </t>
  </si>
  <si>
    <t>Основное мероприятие "Поддержка социально-ориентированных некоммерческих организаций"</t>
  </si>
  <si>
    <t xml:space="preserve"> 06 </t>
  </si>
  <si>
    <t>Реализация мероприятий по оснащению отремонтированных зданий общеобразовательных организаций  средствами обучения и воспитания (Закупка товаров, работ и услуг для государственных (муниципальных) нужд)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</si>
  <si>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  (Предоставление субсидий бюджетным, автономным учреждениям и иным некоммерческим организациям)</t>
  </si>
  <si>
    <t>Реализация мероприятий по оснащению учебным, технологическим оборудованием и мебелью муниципальных организаций, подлежащих капитальному ремонту, строительству и реконструкции  (Предоставление субсидий бюджетным, автономным учреждениям и иным некоммерческим организациям)</t>
  </si>
  <si>
    <t>08 1 01 57840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</si>
  <si>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 (Закупка товаров, работ и услуг для государственных (муниципальных) нужд)</t>
  </si>
  <si>
    <t>Основное мероприятие"Обеспечение предоставления муниципальных услуг с использованием современных информационных и телекоммуникационных технологий"</t>
  </si>
  <si>
    <t xml:space="preserve"> 05 2 01 29990</t>
  </si>
  <si>
    <t xml:space="preserve">  05 4 </t>
  </si>
  <si>
    <t xml:space="preserve">  05 4 01 </t>
  </si>
  <si>
    <t xml:space="preserve"> 05 4 01 29990</t>
  </si>
  <si>
    <t>Подпрограмма Развитие добровольческого (волонтёрского) движения муниципальной программы Краснояружского райна Развитие физической культуры, спорта и молодёжного движения в Краснояружском райне</t>
  </si>
  <si>
    <t>Основное мероприятие Развитие добровольческого (волонтёрского) движения</t>
  </si>
  <si>
    <t>Профессиональная подготовка, переподготовка и повышение квалификации</t>
  </si>
  <si>
    <t>Подпрограмма Обеспечение и реализация муниципальной программы муниципальной программы Краснояружского района Развитие образования Краснояружского района</t>
  </si>
  <si>
    <t>Основное мероприятие Профессиональная подготовка, переподготовка и повышение квалификации</t>
  </si>
  <si>
    <t xml:space="preserve"> 02 5 03 </t>
  </si>
  <si>
    <t>Повышение квалификации, профессиональная подготовка и переподготовка кадров (Предоставление субсидий бюджетным, автономным учреждениям и иным некоммерческим организациям)</t>
  </si>
  <si>
    <t>02 5 03 21010</t>
  </si>
  <si>
    <t>Иные межбюджетные трансферты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</si>
  <si>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 xml:space="preserve">Финансирование дорожной деятельности в отношении автомобильных дорог общего пользования регионального или межмуниципального, местного значения </t>
  </si>
  <si>
    <t>Подпрограмма "Обеспечение защиты и реализация прав граждан и организаций в сфере государственной регистрации актов гражданского состояния" муниципальной программы Краснояружского района "Социальная поддержка граждан в Краснояружском районе"</t>
  </si>
  <si>
    <t>03 3 02 72890</t>
  </si>
  <si>
    <t>На вознаграждение приёмному родителю, оплата труда родителя-воспитателя (Социальное обеспечение и иные выплаты населению)</t>
  </si>
  <si>
    <t xml:space="preserve"> 99 9 00 S0300</t>
  </si>
  <si>
    <t xml:space="preserve"> 99 9 00 S0200</t>
  </si>
  <si>
    <t xml:space="preserve"> 99 9 00 S0301</t>
  </si>
  <si>
    <t>Мини-стерст-во, ведом-ство</t>
  </si>
  <si>
    <t>Реализация прав граждан на получение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</si>
  <si>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 xml:space="preserve"> 02 2 </t>
  </si>
  <si>
    <t xml:space="preserve"> 02 2 01 </t>
  </si>
  <si>
    <t>Расходы по предоставлению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</si>
  <si>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Организация предоставления ежемесячных денежных компенсаций расходов по оплате жилищно-коммунальных услуг (Закупка товаров, работ и услуг для государственных (муниципальных) нужд)</t>
  </si>
  <si>
    <t>Основное мероприятие "Социальная поддержка педагогических работников"</t>
  </si>
  <si>
    <t xml:space="preserve"> 02 5 02 </t>
  </si>
  <si>
    <t>Основное мероприятие "Финансовое обеспечение структурных подразделений органов исполнительной власти и прочих учреждений (организаций) в сфере образования"</t>
  </si>
  <si>
    <t>Основное мероприятие "Обеспечение функций органов власти"</t>
  </si>
  <si>
    <t xml:space="preserve"> 03 3 </t>
  </si>
  <si>
    <t xml:space="preserve"> 03 3 01 </t>
  </si>
  <si>
    <t>Основное мероприятие "Комплектование книжных фондов библиотек"</t>
  </si>
  <si>
    <t xml:space="preserve"> 04 2 </t>
  </si>
  <si>
    <t xml:space="preserve"> 04 2 01 </t>
  </si>
  <si>
    <t>Сельское хозяйство и рыболовство</t>
  </si>
  <si>
    <t>Транспорт</t>
  </si>
  <si>
    <t>800</t>
  </si>
  <si>
    <t>Основное мероприятие "Реализация программ общего образования"</t>
  </si>
  <si>
    <t xml:space="preserve"> 02 3 </t>
  </si>
  <si>
    <t xml:space="preserve"> 02 3 01 </t>
  </si>
  <si>
    <t>Основное мероприятие "Реализация дополнительных общеобразовательных (общеразвивающих) программ"</t>
  </si>
  <si>
    <t xml:space="preserve"> 02 5 </t>
  </si>
  <si>
    <t>Благоустройство</t>
  </si>
  <si>
    <t>Образование</t>
  </si>
  <si>
    <t>600</t>
  </si>
  <si>
    <t>Социальная политика</t>
  </si>
  <si>
    <t>Социальное обеспечение населения</t>
  </si>
  <si>
    <t>300</t>
  </si>
  <si>
    <t>Охрана семьи и детства</t>
  </si>
  <si>
    <t>10</t>
  </si>
  <si>
    <t>Физическая культура и спорт</t>
  </si>
  <si>
    <t xml:space="preserve"> 03 7 01 </t>
  </si>
  <si>
    <t>Содержание ребёнка в семье опекуна и приёмной семье, а также вознаграждение, причитающееся приёмному родителю  (Социальное обеспечение и иные выплаты населению)</t>
  </si>
  <si>
    <t xml:space="preserve"> 03 3 02 </t>
  </si>
  <si>
    <t>Основное мероприятие "Предоставление мер социальной поддержки детям-сиротами детям, оставшимся без попечения родителей"</t>
  </si>
  <si>
    <t>Судебная система</t>
  </si>
  <si>
    <t>99 9 00 51200</t>
  </si>
  <si>
    <t xml:space="preserve"> 99</t>
  </si>
  <si>
    <t xml:space="preserve"> 99 9</t>
  </si>
  <si>
    <t>Основное мероприятие «Осуществление переданных  полномочий Российской Федерации на государственную регистрацию актов гражданского состояния»</t>
  </si>
  <si>
    <t>Осуществление переданных полномочий Российской Федерации по государственной регистрации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</si>
  <si>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</si>
  <si>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</si>
  <si>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</si>
  <si>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 (Иные бюджетные ассигнования)</t>
  </si>
  <si>
    <t>Основное мероприятие: "Обеспечение функций по содержанию скотомогильников (биотермических ям) области"</t>
  </si>
  <si>
    <t>Осуществление полномочий по организации мероприятий при осуществлении деятельности по обращению с животными без владельцев (Предоставление субсидий бюджетным, автономным учреждениям и иным некоммерческим организациям)</t>
  </si>
  <si>
    <t>Расходы на  ремонт автомобильной дороги от ул.Центральная к ул. Стрекаловка с.Илек-Пеньковка в рамках реализации проекта "Решаем вместе" (Закупка товаров, работ и услуг для государственных (муниципальных) нужд)</t>
  </si>
  <si>
    <t>854</t>
  </si>
  <si>
    <t>03 1 01 R4620</t>
  </si>
  <si>
    <t>Основное мероприятие Проект "Формирование комфортной городской среды"</t>
  </si>
  <si>
    <t>Основное мероприятие Развитие инфраструктуры в сфере культуры</t>
  </si>
  <si>
    <t>Обеспечение развития  укрепления материально-технической базы учреждений  культуры (Предоставление субсидий бюджетным, автономным учреждениям и иным некоммерческим организациям)</t>
  </si>
  <si>
    <t>04 3 04 24670</t>
  </si>
  <si>
    <t>Основное мероприятие Развитие инфраструктуры сферы физической культуры и спорта</t>
  </si>
  <si>
    <t xml:space="preserve">  05 1 03</t>
  </si>
  <si>
    <t>05 1 03 24680</t>
  </si>
  <si>
    <t>Обеспечение развития  укрепления материально-технической базы учреждений  физической культуры и спорта (Предоставление субсидий бюджетным, автономным учреждениям и иным некоммерческим организациям)</t>
  </si>
  <si>
    <t xml:space="preserve"> 06 1 04 S0470</t>
  </si>
  <si>
    <t>Организация наружного освещения населённых пунктов(Закупка товаров, работ и услуг для государственных (муниципальных) нужд)</t>
  </si>
  <si>
    <t>Организация наружного освещения населенных пунктов Белгородской области (Закупка товаров, работ и услуг для государственных (муниципальных) нужд)</t>
  </si>
  <si>
    <t>Организация наружного освещения населённых пунктов (Закупка товаров, работ и услуг для государственных (муниципальных) нужд)</t>
  </si>
  <si>
    <t>Организация наружного освещения населенных пунктов    (Закупка товаров, работ и услуг для государственных (муниципальных) нужд)</t>
  </si>
  <si>
    <t>Организация наружного освещения   населенных пунктов Белгородской области (Закупка товаров, работ и услуг для государственных (муниципальных) нужд)</t>
  </si>
  <si>
    <t xml:space="preserve"> 03 5 01 70270</t>
  </si>
  <si>
    <t>03 5 01 70270</t>
  </si>
  <si>
    <t>Содержание и ремонт автомобильных дорог общего пользования местного значения (Закупка товаров, работ и услуг для государственных (муниципальных) нужд)</t>
  </si>
  <si>
    <t>Контрольно-счетная комиссия муниципального района "Краснояружский район" Белгородской области</t>
  </si>
  <si>
    <t>99 9 00 22090</t>
  </si>
  <si>
    <t>Текущий ремонт объектов муниципальной собственности (Закупка товаров, работ и услуг для государственных (муниципальных) нужд)</t>
  </si>
  <si>
    <t xml:space="preserve"> 04 1 04</t>
  </si>
  <si>
    <t>04 1 04 29990</t>
  </si>
  <si>
    <t>Управление капитального строительства, дорог общего пользования и архитектуры администрации Краснояружского района</t>
  </si>
  <si>
    <t>855</t>
  </si>
  <si>
    <t xml:space="preserve"> 05 1 03</t>
  </si>
  <si>
    <t>Подпрограмма "Развитие мер социальной поддержки отдельных категорий граждан" муниципальной программы  Краснояружского района  "Социальная поддержка граждан в Краснояружском районе"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</si>
  <si>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район"</t>
  </si>
  <si>
    <t>Подпрограмма "Развитие физической культуры и массового спорта"  муниципальной программы  Краснояружского района "Развитие физической культуры, спорта и молодёжного движения в Краснояружском районе"</t>
  </si>
  <si>
    <t>Подпрограмма "Развитие дошкольного образования" муниципальной программы Краснояружского района "Развитие образования Краснояружского района"</t>
  </si>
  <si>
    <t>Подпрограмма "Совершенствование и развитие транспортной системы" муниципальной программы 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</si>
  <si>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района"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</si>
  <si>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</si>
  <si>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</si>
  <si>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 (Социальное обеспечение и иные выплаты населению)</t>
  </si>
  <si>
    <t>Подпрограмма "Совершенствование и развитие дорожной сети" муниципальной программы Краснояружского района 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</si>
  <si>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 "Развитие информационного общества в Краснояружском районе"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</si>
  <si>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района"</t>
  </si>
  <si>
    <t xml:space="preserve">  Предоставление гражданам  адресных субсидий на оплату жилого помещения и коммунальных услуг  (Социальное обеспечение и иные выплаты населению)</t>
  </si>
  <si>
    <t xml:space="preserve">Выплаты ежемесячных денежных компесаций расходов по оплате жилищно-коммунальных услуг ветеранам труда (Социальное обеспечение и иные выплаты населению) 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</si>
  <si>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</si>
  <si>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(Социальное обеспечение и иные выплаты населению)</t>
  </si>
  <si>
    <t xml:space="preserve"> 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</si>
  <si>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Основное мероприятие "Осуществление полномочий в области охраны труда" </t>
  </si>
  <si>
    <t>Осуществление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</si>
  <si>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09 </t>
  </si>
  <si>
    <t>Подпрограмма "Развитие информационного общества" муниципальной программы Краснояружского района "Развитие информационного общества в Краснояружском районе"</t>
  </si>
  <si>
    <t>Осуществление полномочий Белгородской области по расчету и предоставлению дотаций на выравнивание бюджетной обеспеченности поселений (Межбюджетные трансферты)</t>
  </si>
  <si>
    <t>Выплата субсидий ветеранам боевых действий и другим категориям военнослужащих  (Закупка товаров, работ и услуг для государственных (муниципальных) нужд)</t>
  </si>
  <si>
    <t xml:space="preserve"> 07 1 06 </t>
  </si>
  <si>
    <t>07 1 06 S0601</t>
  </si>
  <si>
    <t>07 1 06 S0602</t>
  </si>
  <si>
    <t>07 1 06 S0603</t>
  </si>
  <si>
    <t>07 1 06 S0604</t>
  </si>
  <si>
    <t>Устройство тротуара по ул.Мостовая в с.Демидовка (Предоставление субсидий бюджетным, автономным учреждениям и иным некоммерческим организациям)</t>
  </si>
  <si>
    <t>Устройство тротуара по ул.Набережная в с.Графовка (Предоставление субсидий бюджетным, автономным учреждениям и иным некоммерческим организациям)</t>
  </si>
  <si>
    <t>Устройство тротуара по ул.Привольная в с.Графовка (Предоставление субсидий бюджетным, автономным учреждениям и иным некоммерческим организациям)</t>
  </si>
  <si>
    <t>Благоустройство автостоянок во дворе Цкнтральной районной больницы с подъездными путями к жилому сектору и освещением (Предоставление субсидий бюджетным, автономным учреждениям и иным некоммерческим организациям)</t>
  </si>
  <si>
    <t>99 9 00 29990</t>
  </si>
  <si>
    <t>12 2 01 22130</t>
  </si>
  <si>
    <t>Проведение мероприятий по благоустройству общественных территорий  и иных территорий поселений, численностью населения свыше 1000 человек (Капитальные вложения в объекты недвижимого имущества государственной (муниципальной) собственности)</t>
  </si>
  <si>
    <t>Реализация мероприятий по модернизации школьных систем образования  (капитальный ремонт общеобразовательных организаций) (Закупка товаров, работ и услуг для государственных (муниципальных) нужд)</t>
  </si>
  <si>
    <t>02 2 06 L7501</t>
  </si>
  <si>
    <t xml:space="preserve"> 02 2 06</t>
  </si>
  <si>
    <t>02 2 06 L7502</t>
  </si>
  <si>
    <t>Реализация 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 (Закупка товаров, работ и услуг для государственных (муниципальных) нужд)</t>
  </si>
  <si>
    <t>Реализация мероприятий по оснащению отремонтированных зданий общеобразовательных организаций  средствами обучения и воспитания (Предоставление субсидий бюджетным, автономным учреждениям и иным некоммерческим организациям)</t>
  </si>
  <si>
    <t>02 2 06 S3090</t>
  </si>
  <si>
    <t>Реализация мероприятий по оснащению учебным, технологическим оборудованием и мебелью муниципальных организаций, подлежащих капитальному ремонту, строительству и реконструкции (Предоставление субсидий бюджетным, автономным учреждениям и иным некоммерческим организациям)</t>
  </si>
  <si>
    <t>99 9 00 70550</t>
  </si>
  <si>
    <t>Средства, передаваемые для компенсации дополнительных расходов, возникших в результате решений, принятых органами власти другового уровня за счет средств резервного фонда Правительства Белгородской области  (Закупка товаров, работ и услуг для государственных (муниципальных) нужд)</t>
  </si>
  <si>
    <t>Основное мероприятие Мероприятия по реализации наказов</t>
  </si>
  <si>
    <t>Основное мероприятие Региональный проект Модернизация школьных систем образования в Белгородской области</t>
  </si>
  <si>
    <t>02 2 02 20650</t>
  </si>
  <si>
    <t>Мероприятия по проведению оздоровительной кампании детей (Предоставление субсидий бюджетным, автономным учреждениям и иным некоммерческим организациям)</t>
  </si>
  <si>
    <t>03 3 02 21370</t>
  </si>
  <si>
    <t>№ п/п</t>
  </si>
  <si>
    <t>1.</t>
  </si>
  <si>
    <t>2.</t>
  </si>
  <si>
    <t>3.</t>
  </si>
  <si>
    <t>4.</t>
  </si>
  <si>
    <t>5.</t>
  </si>
  <si>
    <t>6.</t>
  </si>
  <si>
    <t>Основное мероприятие Проведение мероприятий по обеспечению пожарной безопасности</t>
  </si>
  <si>
    <t>01 4 03</t>
  </si>
  <si>
    <t>01 4 03 20850</t>
  </si>
  <si>
    <t>Проведение мероприятий по обеспечению пожарной безопасности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</si>
  <si>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</si>
  <si>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02 </t>
  </si>
  <si>
    <t xml:space="preserve"> 02 1 </t>
  </si>
  <si>
    <t xml:space="preserve"> 02 1 01 </t>
  </si>
  <si>
    <t>Основное мероприятие "Обеспечение жильём молодых семей"</t>
  </si>
  <si>
    <t xml:space="preserve"> 07 3 06 </t>
  </si>
  <si>
    <t>02 1 01 23020</t>
  </si>
  <si>
    <t>02 1 01 73020</t>
  </si>
  <si>
    <t>02 2 01 23040</t>
  </si>
  <si>
    <t>02 2 01 73040</t>
  </si>
  <si>
    <t>02 2 01 73060</t>
  </si>
  <si>
    <t>02 3 01 00590</t>
  </si>
  <si>
    <t>02 2 02 70650</t>
  </si>
  <si>
    <t>02 5 01 00190</t>
  </si>
  <si>
    <t>02 5 05 73220</t>
  </si>
  <si>
    <t>02 5 02 00590</t>
  </si>
  <si>
    <t>03 3 01 72880</t>
  </si>
  <si>
    <t>02 1 02 73030</t>
  </si>
  <si>
    <t>04 1 01 00590</t>
  </si>
  <si>
    <t>04 2 01 00590</t>
  </si>
  <si>
    <t>04 3 01 00590</t>
  </si>
  <si>
    <t xml:space="preserve">04 5 03 13220 </t>
  </si>
  <si>
    <t>04 5 01 00190</t>
  </si>
  <si>
    <t>04 5 02 00590</t>
  </si>
  <si>
    <t>873</t>
  </si>
  <si>
    <t>Пенсионное обеспечение</t>
  </si>
  <si>
    <t>Социальное обслуживание населения</t>
  </si>
  <si>
    <t>03 3 01 72850</t>
  </si>
  <si>
    <t>03 3 02 52600</t>
  </si>
  <si>
    <t>03 3 02 72860</t>
  </si>
  <si>
    <t>03 3 02 72870</t>
  </si>
  <si>
    <t>03 3 02 73000</t>
  </si>
  <si>
    <t>03 4 01 20850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</si>
  <si>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</si>
  <si>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пособий малоимущим гражданам, оказавшимся в тяжёлой жизненной ситуации  (Закупка товаров, работ и услуг для государственных (муниципальных) нужд)</t>
  </si>
  <si>
    <t>03 7 01 71230</t>
  </si>
  <si>
    <t>03 7 02 71240</t>
  </si>
  <si>
    <t>03 7 03 71250</t>
  </si>
  <si>
    <t>03 7 04 71260</t>
  </si>
  <si>
    <t>03 7 05 71270</t>
  </si>
  <si>
    <t>99 9 00 00710</t>
  </si>
  <si>
    <t>Выплата пособий малоимущим гражданам, оказавшимся в тяжёлой жизненной ситуации (Закупка товаров, работ и услуг для государственных (муниципальных) нужд)</t>
  </si>
  <si>
    <t>Оплата ежемесячных денежных выплат ветеранам труда, ветеранам военной службы (Социальное обеспечение и иные выплаты населению)</t>
  </si>
  <si>
    <t>Оплата ежемесячных денежных выплат труженникам тыла  (Закупка товаров, работ и услуг для государственных (муниципальных) нужд)</t>
  </si>
  <si>
    <t>Средства, передаваемые для компенсации дополнительных расходов, возникших в результате решение, принятых органами власти другого уровня за счёт средств резервного фонда Правительства Белгородской области (Закупка товаров, работ и услуг для государственных (муниципальных) нужд)</t>
  </si>
  <si>
    <t xml:space="preserve"> 13 1</t>
  </si>
  <si>
    <t xml:space="preserve"> 13 1 01</t>
  </si>
  <si>
    <t>13 1 01 71420</t>
  </si>
  <si>
    <t>Муниципальная программа Краснояружского района Развитие территориального общественного самоуправления в муниципальном образовании Красночружский район</t>
  </si>
  <si>
    <t>Подпрограмма Развитие общественного самоупраления в районе</t>
  </si>
  <si>
    <t>Основное мероприятие Развитие территориального общественного самоуправления на территориях городского и сельских поселений района</t>
  </si>
  <si>
    <t>Межбюджетные трансферты на реализацию проектов, реализуемых территориальным общественным самоуправлением в муниципальных образованиях</t>
  </si>
  <si>
    <t xml:space="preserve"> '07</t>
  </si>
  <si>
    <t>07 1</t>
  </si>
  <si>
    <t>07 1 01</t>
  </si>
  <si>
    <t>Муниципальная программа Краснояружского района Обеспечение доступным и комфортным жильём и коммунальными услугами жителей Краснояружского района</t>
  </si>
  <si>
    <t>Подпрограмма Создание условий для обеспечения населения качественными услугами жилищно-коммунального хозяйства муниципальной программы Краснояружского района Обеспечение доступным и комфортным жильём и коммунальными услугами жителей Краснояружского района</t>
  </si>
  <si>
    <t>Реализация мероприятий по созданию условий для повышения благоустройства городских и сельских территорий Белгородской области (Закупка товаров, работ и услуг для государственных (муниципальных) нужд)</t>
  </si>
  <si>
    <t>07 3 01 73770</t>
  </si>
  <si>
    <t>Мероприятия подпрограммы Обеспечение жильем молодых семей субъекта Российской Федерации (Социальное обеспечение и иные выплаты населению)</t>
  </si>
  <si>
    <t>04 3 01 S7760</t>
  </si>
  <si>
    <t>Реализация инициативных проектов в области культуры (Предоставление субсидий бюджетным, автономным учреждениям и иным некоммерческим организациям)</t>
  </si>
  <si>
    <t>Реализация инициативных проектов в области культуры  (Закупка товаров, работ и услуг для государственных (муниципальных) нужд)</t>
  </si>
  <si>
    <t>03 1 01 72570</t>
  </si>
  <si>
    <t>Выплаты ежемесячных денежных компенсаций расходов по оплате электроэнергии, приобретённой на нужды электроотопления  (Социальное обеспечение и иные выплаты населению)</t>
  </si>
  <si>
    <t xml:space="preserve"> 08 1 02 </t>
  </si>
  <si>
    <t>08 1 02 72140</t>
  </si>
  <si>
    <t>Капитальный ремонт и ремонт автомобильных дорог общего пользования населённых пунктов района (Закупка товаров, работ и услуг для государственных (муниципальных) нужд)</t>
  </si>
  <si>
    <t>Основное мероприятие Капитальный ремонт автомобильных дорог общего пользования местного значения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</si>
  <si>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(Социальное обеспечение и иные выплаты населению)</t>
  </si>
  <si>
    <t>Мероприятия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</si>
  <si>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1 01 S1320</t>
  </si>
  <si>
    <t>Благоустройство (Закупка товаров, работ и услуг для государственных (муниципальных) нужд)</t>
  </si>
  <si>
    <t>Обеспечение функций  органов местного самоуправления (Социальное обеспечение и иные выплаты населению)</t>
  </si>
  <si>
    <t>Проведения мероприятий по благоустройству общественных территорий и иных территорий поселений, численностью населения свыше 1000 человек (Закупка товаров, работ и услуг для государственных (муниципальных) нужд)</t>
  </si>
  <si>
    <t>Социальное обеспечение и иные выплаты населению (Социальное обеспечение и иные выплаты населению)</t>
  </si>
  <si>
    <t>Субсидии на капитальный ремонт и ремонт автомобильных дорог общего пользования населенных пунктов</t>
  </si>
  <si>
    <t>Проведение мероприятий по благоустройству общественных территорий  и иных территорий поселений, численностью населения свыше 1000 человек (Закупка товаров, работ и услуг для государственных (муниципальных) нужд)</t>
  </si>
  <si>
    <t>Средства, передаваемые для компенсации дополнительных расходов, возникших в результате решение, принятых органами власти другого уровня за счёт средств резервного фонда Правительства Белгородской области (Закупка товаров, работ и услуг для государственных</t>
  </si>
  <si>
    <t>Средства, передаваемые для компенсации дополнительных расходов, возникших в результате решение, принятых органами власти другого уровня за счёт средств резервного фонда Правительства Белгородской области  (Закупка товаров, работ и услуг для государственных</t>
  </si>
  <si>
    <t>Расходы на осуществление деятельности по ремонту жилых помещений, в которых дети-сироты и дети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(Закупка товаров, работ и услуг для государственных (муниципальных) нужд)</t>
  </si>
  <si>
    <t>Проведения мероприятий по благоустройству общественных территорий и иных территорий поселений, численностью населения свыше 1000 человек (Капитальные вложения в объекты государственной (муниципальной) собственности)</t>
  </si>
  <si>
    <t>08 1 02 20580</t>
  </si>
  <si>
    <t>Капитальный ремонт и ремонт автомобильных дорог общего пользования местного значения  (Закупка товаров, работ и услуг для государственных (муниципальных) нужд)</t>
  </si>
  <si>
    <t>Капитальный ремонт и ремонт автомобильных дорог общего пользования местного значения (Закупка товаров, работ и услуг для государственных (муниципальных) нужд)</t>
  </si>
  <si>
    <t>Проведение мероприятий по обеспечению пожарной безопасности (Капитальные вложения в объекты государственной (муниципальной) собственности)</t>
  </si>
  <si>
    <t>к решению муниципального совета</t>
  </si>
  <si>
    <t xml:space="preserve"> Распределение бюджетных ассигнований по разделам, подразделам классификации  расходов бюджета на осуществление бюджетных инвестиций в форме капитальных вложений в объекты муниципальной собственности на 2022 год и плановый период 2023 и 2024 годов</t>
  </si>
  <si>
    <t>Все кап.вложения</t>
  </si>
  <si>
    <t>Всего</t>
  </si>
  <si>
    <t>00</t>
  </si>
  <si>
    <t xml:space="preserve">09 </t>
  </si>
  <si>
    <t>Расходы по содержанию и капитальному ремонту жилых помещений, закреплённых за детьми-сиротами (Закупка товаров, работ и услуг для государственных (муниципальных) нужд)</t>
  </si>
  <si>
    <t>Бюджет дорожного фонда Краснояружского района на 2022 год и на плановый период 2023 и 2024 годов</t>
  </si>
  <si>
    <t>Доходы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</si>
  <si>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РФ, в части, подлежащей зачислению в бюджет муниципального района</t>
  </si>
  <si>
    <t>Итого закрепленных налоговых и неналоговых доходов</t>
  </si>
  <si>
    <t>Часть общего объема доходов бюджета муниципального района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</si>
  <si>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</si>
  <si>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Субсидии из областного бюджета на  ремонт автомобильной дороги от ул.Центральная к ул. Стрекаловка с.Илек-Пеньковка в рамках реализации проекта "Решаем вместе"</t>
  </si>
  <si>
    <t>Всего доходов</t>
  </si>
  <si>
    <t>Расходы</t>
  </si>
  <si>
    <t xml:space="preserve">Содержание и ремонт автомобильных дорог общего пользования местного значения </t>
  </si>
  <si>
    <t xml:space="preserve">Капитальный и текущий ремонт, реконструкция и строительство автомобильных дорог общего пользования местного значения </t>
  </si>
  <si>
    <t>Расходы на  ремонт автомобильной дороги от ул.Центральная к ул.Стрекаловка с.Илек-Пеньковка в рамках реализации проекта "Решаем вместе"</t>
  </si>
  <si>
    <t>Всего расходов</t>
  </si>
  <si>
    <t>Выплаты ежемесячных денежных компесаций расходов по оплате жилищно-коммунальных услуг ветеранам труда  (Закупка товаров, работ и услуг для государственных (муниципальных) нужд)</t>
  </si>
  <si>
    <t>Выплаты ежемесячных денежных компесаций расходов по оплате жилищно-коммунальных услуг ветеранам труда  (Социальное обеспечение и иные выплаты населению)</t>
  </si>
  <si>
    <t>Периодическая печать и издательства</t>
  </si>
  <si>
    <t xml:space="preserve"> 07 1 04 </t>
  </si>
  <si>
    <t>Основное мероприятие "Выплата социального пособия на погребение и возмещение расходов по гарантированному перечню услуг по погребению"</t>
  </si>
  <si>
    <t xml:space="preserve"> Выплата социального пособия на погребение и возмещение расходов по гарантированному перечню услуг по погребению (Закупка товаров, работ и услуг для государственных (муниципальных) нужд)</t>
  </si>
  <si>
    <t>03</t>
  </si>
  <si>
    <t>09</t>
  </si>
  <si>
    <t>08</t>
  </si>
  <si>
    <t>06</t>
  </si>
  <si>
    <t>Доплаты к пенсии (Закупка товаров, работ и услуг для государственных (муниципальных) нужд)</t>
  </si>
  <si>
    <t>Доплаты к пенсии (Социальное обеспечение и иные выплаты населению)</t>
  </si>
  <si>
    <t xml:space="preserve"> 03 2 </t>
  </si>
  <si>
    <t xml:space="preserve"> 03 2 01 </t>
  </si>
  <si>
    <t>Предоставление материальной и иной помощи для погребения  (Закупка товаров, работ и услуг для государственных (муниципальных) нужд)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</si>
  <si>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 Краснояружского района  "Социальная поддержка граждан в Краснояружском районе"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</si>
  <si>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районе"</t>
  </si>
  <si>
    <t>Распределение бюджетных ассигнований по целевым статьям (муниципальным программам Краснояружского района и непрограммным направлениям деятельности), группам видов расходов, разделам, подразделам  классификации  расходов бюджета на 2022 год и плановый период 2023 и 2024 годов</t>
  </si>
  <si>
    <t>Распределение бюджетных ассигнований по разделам, подразделам, целевым статьям (муниципальным программам Краснояружского района и непрограммным направлениям деятельности), группам видов расходов классификации  расходов бюджета на 2022 год и плановый период 2023 и 2024 годов</t>
  </si>
  <si>
    <t>07 3 10 S3900</t>
  </si>
  <si>
    <t>Осуществление деятельности по опеке и попечительству в отношении совершеннолетних лиц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</si>
  <si>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 (Закупка товаров, работ и услуг для государственных (муниципальных) нужд)</t>
  </si>
  <si>
    <t>Выплата пособий малоимущим гражданам, оказавшимся в тяжёлой жизненной ситуации (Социальное обеспечение и иные выплаты населению)</t>
  </si>
  <si>
    <t>08 2 02 63820</t>
  </si>
  <si>
    <t>Организация предоставления отдельных мер социальной защиты населения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</si>
  <si>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 (выплата пособия) (Закупка товаров, работ и услуг для государственных (муниципальных) нужд)</t>
  </si>
  <si>
    <t>Осуществление мер по социальной защите граждан, являющихся усыновителями  (Закупка товаров, работ и услуг для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</si>
  <si>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 (Закупка товаров, работ и услуг для государственных (муниципальных) нужд)</t>
  </si>
  <si>
    <t xml:space="preserve">Подпрограмма " Развитие дошкольного образования" муниципальной программы Краснояружского района "Развитие образования Краснояружского района" </t>
  </si>
  <si>
    <t xml:space="preserve">Подпрограмма "Развитие общего образования" муниципальной программы Краснояружского района "Развитие образования Краснояружского района" </t>
  </si>
  <si>
    <t xml:space="preserve"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 </t>
  </si>
  <si>
    <t>от 22 сентября  2022 года № 392</t>
  </si>
  <si>
    <t>от 22 сентября 2022 года № 392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</si>
  <si>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Краснояружского района"</t>
  </si>
  <si>
    <t>Подпрограмма "Культурно-досуговая деятельность и народное творчество"  муниципальной программы  Краснояружского района "Развитие культуры и искусства  Краснояружского района"</t>
  </si>
  <si>
    <t>Подпрограмма "Государственная охрана, сохранение и популяризация объектов культурного наследия (памятников истории и культуры) муниципальной программы Краснояружского района  "Развитие культуры и искусства  Краснояружского района"</t>
  </si>
  <si>
    <t>Муниципальная программа Краснояружского района  "Развитие культуры и искусства  Краснояружского района"</t>
  </si>
  <si>
    <t>Подпрограмма "Развитие библиотечного дела"  муниципальной программы  Краснояружского района "Развитие культуры и искусства  Краснояружского района"</t>
  </si>
  <si>
    <t>Подпрограмма "Развитие музейного дела"  муниципальной программы  Краснояружского района "Развитие культуры и искусства  Краснояружского района"</t>
  </si>
  <si>
    <t>Расходы по укреплению материально-технической базы учреждений культуры (Закупка товаров, работ и услуг для государственных (муниципальных) нужд)</t>
  </si>
  <si>
    <t xml:space="preserve"> 09 3 G2 52690</t>
  </si>
  <si>
    <t>Обеспечение предоставления муниципальных услуг с использованием современных информационных и телекоммуникационных технологий (Закупка товаров, работ и услуг для государственных (муниципальных) нужд)</t>
  </si>
  <si>
    <t>Расходы по закупке контейнеров для раздельного накопления твердых коммунальных отходов (Закупка товаров, работ и услуг для государственных (муниципальных) нужд)</t>
  </si>
  <si>
    <t xml:space="preserve"> 06 1 02 </t>
  </si>
  <si>
    <t xml:space="preserve"> 06 1 02  L5110</t>
  </si>
  <si>
    <t>Основное мероприятие Проведение комплексных кадастровых работ</t>
  </si>
  <si>
    <t xml:space="preserve"> 06 1 04 </t>
  </si>
  <si>
    <t>Организация и проведение комплексных кадастровых работ, в том числе подготовку проектов межевания территорий и иной проектной и землеустроительной документации, необходимой для их выполнения (Закупка товаров, работ и услуг для государственных (муниципальных) нужд)</t>
  </si>
  <si>
    <t xml:space="preserve">Основное мероприятие Организация и проведение комплексных кадастровых работ, в том числе подготовку проектов межевания территорий и иной проектной и землеустроительной документации, необходимой для их выполнения </t>
  </si>
  <si>
    <t>Основное мероприятие Реализация мероприятий по оснащению пищеблоков муниципальных общеобразовательных организаций технологическим оборудованием</t>
  </si>
  <si>
    <t>Реализация мероприятий по оснащению пищеблоков муниципальных общеобразовательных организаций технологическим оборудованием (Предоставление субсидий бюджетным, автономным учреждениям и иным некоммерческим организациям)</t>
  </si>
  <si>
    <t xml:space="preserve"> 02 2 05</t>
  </si>
  <si>
    <t>04 2 01 S5560</t>
  </si>
  <si>
    <t>Подпрограмма "Устойчивое развитие сельских территорий" муниципальной программы Краснояружского района "Развитие сельского хозяйства и охрана окружающей среды в Краснояружском районе "</t>
  </si>
  <si>
    <t>Основное мероприятие "Реализация мероприятий федеральной целевой программы "Устойчивое развитие сельских территорий"</t>
  </si>
  <si>
    <t>Мероприятия по устойчивому развитию сельских территорий (Межбюджетные трансферты)</t>
  </si>
  <si>
    <t>09 2</t>
  </si>
  <si>
    <t xml:space="preserve">09 2 01 </t>
  </si>
  <si>
    <t>09 2 01 L5760</t>
  </si>
  <si>
    <t>02 2 05 S3100</t>
  </si>
  <si>
    <t>Расходы на реализацию инициативных проектов и наказов (Межбюджетные трансферты)</t>
  </si>
  <si>
    <t>Расходы на реализацию проекта "Решаем вместе" в рамках инициативного бюджетирования (Межбюджетные трансферты)</t>
  </si>
  <si>
    <t xml:space="preserve"> 04 4 01 R2990</t>
  </si>
  <si>
    <t>Обустройство и восстановление воинских захоронений (Закупка товаров, работ и услуг для государственных (муниципальных) нужд)</t>
  </si>
  <si>
    <t>муниципального района на 2022 год и плановый период 2023 и 2024 годов</t>
  </si>
  <si>
    <t>Содержание и ремонт автомобильных дорог общего пользования местного значения (Предоставление субсидий бюджетным, автономным учреждениям и иным некоммерческим организациям)</t>
  </si>
  <si>
    <t>08 1 01 20570</t>
  </si>
  <si>
    <t>Подпрограмма "Охрана окружающей среды и рациональное природопользование" муниципальной программы Краснояружского района "Развитие сельского хозяйства и охрана окружающей среды в Краснояружском районе"</t>
  </si>
  <si>
    <t>Основное мероприятие "Проект Комплексная система обращения с твердыми коммунальными отходами"</t>
  </si>
  <si>
    <t xml:space="preserve"> 07 3 10</t>
  </si>
  <si>
    <t>Основное мероприятие "Предоставление благоустроенных жилых помещений семьям с детьми инвалидами"</t>
  </si>
  <si>
    <t>04 1 02 L5192</t>
  </si>
  <si>
    <t xml:space="preserve"> 09 1 04</t>
  </si>
  <si>
    <t>09 1 04 73880</t>
  </si>
  <si>
    <t>Основное мероприятие " Осуществление деятельности по обращению с животными без владельцев"</t>
  </si>
  <si>
    <t>Проведение комплексных кадастровых работ (Закупка товаров, работ и услуг для государственных (муниципальных) нужд</t>
  </si>
  <si>
    <t>Комплектование книжных фондов библиотек  муниципальных образований и государственных библиотек городов Москвы и Санкт-Петербурга (Закупка товаров, работ и услуг для государственных (муниципальных) нужд)</t>
  </si>
  <si>
    <t>Реализация мероприятий по оснащению учебным, технологическим оборудованием и мебелью муниципальных организаций, подлежащих капитальному ремонту, строительству и реконструкции (Закупка товаров, работ и услуг для государственных (муниципальных) нужд)</t>
  </si>
  <si>
    <t xml:space="preserve"> 03 5 01 20270</t>
  </si>
  <si>
    <t xml:space="preserve"> 03 1 02 </t>
  </si>
  <si>
    <t>Основное мероприятие "Социальная поддержка отдельных категорий граждан"</t>
  </si>
  <si>
    <t>Обеспечение равной доступности услуг общественного транспорта на территории Белгородской области для отдельных категорий граждан (Социальное обеспечение и иные выплаты населению)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</si>
  <si>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 (Социальное обеспечение и иные выплаты населению)</t>
  </si>
  <si>
    <t>Обеспечение деятельности (оказание услуг) государственных (муниципальных) учреждений (организаций)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</si>
  <si>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"Улучшение инвестиционного климата"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</si>
  <si>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 xml:space="preserve"> 06 1 </t>
  </si>
  <si>
    <t>Основное мероприятие "Постановка на кадастровый учет земельных участков и объектов недвижимости, предусмотренных для дальнейшей реализации под инвестиционные проекты"</t>
  </si>
  <si>
    <t xml:space="preserve"> 06 1 01 </t>
  </si>
  <si>
    <t>Подпрограмма "Развитие физической культуры и массового спорта"  муниципальной программы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</si>
  <si>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</si>
  <si>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</si>
  <si>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</si>
  <si>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Подпрограмма "Стимулирование развития жилищного строительства"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</si>
  <si>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Муниципальная программа "Совершенствование и развитие транспортной системы и дорожной сети Краснояружского района"</t>
  </si>
  <si>
    <t>Подпрограмма "Совершенствование и развитие дорожной сети" муниципальной программы Краснояружского района "Совершенствование и развитие транспортной системы и дорожной сети Краснояружского района "</t>
  </si>
  <si>
    <t>Основное мероприятие "Осуществление деятельности по опеке и попечительству в отношении совершеннолетних лиц"</t>
  </si>
  <si>
    <t>Осуществление деятельности по опеке и попечительству в отношении совершеннолетних лиц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</si>
  <si>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опеке и попечительству в отношении совершеннолетних лиц (Закупка товаров, работ и услуг для государственных (муниципальных) нужд)</t>
  </si>
  <si>
    <t xml:space="preserve"> 03 7 04 </t>
  </si>
  <si>
    <t>Обеспечение функций органов местного самоуправления (Закупка товаров, работ и услуг для государственных (муниципальных) нужд)</t>
  </si>
  <si>
    <t>Обеспечение функций органов местного самоуправления (Иные бюджетные ассигнования)</t>
  </si>
  <si>
    <t>Резервный фонд (Иные бюджетные ассигнования)</t>
  </si>
  <si>
    <t xml:space="preserve"> 03</t>
  </si>
  <si>
    <t xml:space="preserve">Молодежная политика </t>
  </si>
  <si>
    <t>Основное мероприятие "Предоставление мер социальной поддержки семьям и детям"</t>
  </si>
  <si>
    <t xml:space="preserve"> 02 1 02 </t>
  </si>
  <si>
    <t>Администрация муниципального района " Краснояружский  район"</t>
  </si>
  <si>
    <t>Общегосударственные вопросы</t>
  </si>
  <si>
    <t>850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</si>
  <si>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</si>
  <si>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</si>
  <si>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</si>
  <si>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200</t>
  </si>
  <si>
    <t>Национальная безопасность и правоохранительная деятельность</t>
  </si>
  <si>
    <t xml:space="preserve">850 </t>
  </si>
  <si>
    <t>Национальная экономика</t>
  </si>
  <si>
    <t>Межбюджетиые трансферты бюджетам субъектов Российской Федерации и муниципальных образований общего характера</t>
  </si>
  <si>
    <t xml:space="preserve"> 04 5 01 </t>
  </si>
  <si>
    <t xml:space="preserve"> 04 5 02 </t>
  </si>
  <si>
    <t>Дополнительное образование детей</t>
  </si>
  <si>
    <t>Основное мероприятие "Предоставление мер социальной поддержки работникам муниципальных учреждений (организаций) культуры"</t>
  </si>
  <si>
    <t>Обеспечение права граждан на социальное обслуживание (Закупка товаров, работ и услуг для государственных (муниципальных) нужд)</t>
  </si>
  <si>
    <t>Обеспечение права граждан на социальное обслуживание (Иные бюджетные ассигнования)</t>
  </si>
  <si>
    <t>Обеспечение функций  органов местного самоуправления  (Закупка товаров, работ и услуг для государственных (муниципальных) нужд)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</si>
  <si>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</si>
  <si>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Основное мероприятие Мероприятия по развитию дополнительного образования</t>
  </si>
  <si>
    <t xml:space="preserve"> 04 1 02 L5192</t>
  </si>
  <si>
    <t>Расходы на оплату коммунальных услуг и содержание жилых помещений, в которых дети-сироты и дети,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(Социальное обеспечение и иные выплаты населению)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</si>
  <si>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</si>
  <si>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</si>
  <si>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Краснояружского района "Развитие сельского хозяйства и охрана окружающей среды в Краснояружском районе "</t>
  </si>
  <si>
    <t>Обеспечение функций  органов местного самоуправления (Закупка товаров, работ и услуг для государственных (муниципальных) нужд)</t>
  </si>
  <si>
    <t>Расходы на выплаты по оплате труда членов избирательной комиссии по обеспечению проведения выборов и референдумов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</si>
  <si>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03 7 </t>
  </si>
  <si>
    <t xml:space="preserve"> 03 7 02 </t>
  </si>
  <si>
    <t>Выплата пособий малоимущим гражданам, оказавшимся в тяжёлой жизненной ситуации  (Социальное обеспечение и иные выплаты населению)</t>
  </si>
  <si>
    <t xml:space="preserve"> Осуществление мер по социальной защите граждан, являющихся усыновителями (Закупка товаров, работ и услуг для государственных (муниципальных) нужд)</t>
  </si>
  <si>
    <t>Содержание ребёнка в семье опекуна и приёмной семье, а также вознаграждение, причитающееся приёмному родителю   (Закупка товаров, работ и услуг для государственных (муниципальных) нужд)</t>
  </si>
  <si>
    <t>Основное мероприятие "Развитие инфраструктуры в сфере культуры"</t>
  </si>
  <si>
    <t xml:space="preserve"> 04 3 04 </t>
  </si>
  <si>
    <t>Капитальный ремонт объектов муниципальной собственности (Закупка товаров, работ и услуг для государственных (муниципальных) нужд)</t>
  </si>
  <si>
    <t xml:space="preserve">Основное мероприятие "Осуществление отдельных полномочий по рассмотрению дел об административных правонарушений" </t>
  </si>
  <si>
    <t xml:space="preserve"> 01 2 01 </t>
  </si>
  <si>
    <t xml:space="preserve"> 01 </t>
  </si>
  <si>
    <t>01</t>
  </si>
  <si>
    <t>04</t>
  </si>
  <si>
    <t xml:space="preserve"> 01 3 </t>
  </si>
  <si>
    <t xml:space="preserve"> 01 3 01 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</si>
  <si>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 (Закупка товаров, работ и услуг для государственных (муниципальных) нужд)</t>
  </si>
  <si>
    <t>05</t>
  </si>
  <si>
    <t>02</t>
  </si>
  <si>
    <t>Проведение оздоровительной кампании детей (Предоставление субсидий бюджетным, автономным учреждениям и иным некоммерческим организациям)</t>
  </si>
  <si>
    <t xml:space="preserve"> 02 5 01 </t>
  </si>
  <si>
    <t>04 1 02 21440</t>
  </si>
  <si>
    <t>Комплектование книжных фондов библиотек  (Закупка товаров, работ и услуг для государственных (муниципальных) нужд)</t>
  </si>
  <si>
    <t>Обустройство и восстановление воинских захоронений  (Закупка товаров, работ и услуг для государственных (муниципальных) нужд)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</si>
  <si>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</si>
  <si>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населённых пунктах, рабочих посёлках (посёлках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</si>
  <si>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предоставление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</si>
  <si>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>Проведение оздоровительной кампании детей  (Предоставление субсидий бюджетным, автономным учреждениям и иным некоммерческим организациям)</t>
  </si>
  <si>
    <t>Предоставление гражданам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</si>
  <si>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Постановка на кадастровый учет земельных участков и объектов недвижимости, предусмотренных для дальнейшей реализации под инвестиционные проекты (Закупка товаров, работ и услуг для государственных (муниципальных) нужд)</t>
  </si>
  <si>
    <t>06 1 01 27290</t>
  </si>
  <si>
    <t>Основное мероприятие Проведение независимой оценки объектов муниципального имущества</t>
  </si>
  <si>
    <t xml:space="preserve"> 06 1 03 </t>
  </si>
  <si>
    <t>Проведение независимой оценки объектов муниципального имущества (Закупка товаров, работ и услуг для государственных (муниципальных) нужд)</t>
  </si>
  <si>
    <t>06 1 03 27300</t>
  </si>
  <si>
    <t xml:space="preserve"> 10 </t>
  </si>
  <si>
    <t xml:space="preserve"> 10 1 </t>
  </si>
  <si>
    <t>Основное мероприятие "Обеспечение предоставления муниципальных услуг с использованием современных информационных и телекоммуникационных технологий"</t>
  </si>
  <si>
    <t xml:space="preserve"> 10 1 01 </t>
  </si>
  <si>
    <t>Обеспечение предоставления муниципальных услуг с использованием современных информационных и телекоммуникационных технологий</t>
  </si>
  <si>
    <t>10 1 01 25010</t>
  </si>
  <si>
    <t>Муниципальная программа Краснояружского района Развитие кадровой политики Краснояружского района</t>
  </si>
  <si>
    <t xml:space="preserve"> 11 </t>
  </si>
  <si>
    <t>Подпрограмма Развитие государственной гражданской и муниципальной службы муниципальной программы Краснояружского района Развитие кадровой политики Краснояружского района</t>
  </si>
  <si>
    <t xml:space="preserve"> 11 1 </t>
  </si>
  <si>
    <t>Основное мероприятие кадровое обеспечение муниципальной службы</t>
  </si>
  <si>
    <t xml:space="preserve"> 11 1 01 </t>
  </si>
  <si>
    <t>Повышение квалификации, профессиональная подготовка и переподготовка кадров (Закупка товаров, работ и услуг для государственных (муниципальных) нужд)</t>
  </si>
  <si>
    <t>11 1 01 21010</t>
  </si>
  <si>
    <t>Подпрограмма Противодействие коррупции муниципальной программы Краснояружского района Развитие кадровой политики Краснояружского района</t>
  </si>
  <si>
    <t xml:space="preserve"> 11 2 01 </t>
  </si>
  <si>
    <t>11 2 01 21010</t>
  </si>
  <si>
    <t xml:space="preserve"> 11 2 </t>
  </si>
  <si>
    <t xml:space="preserve">Основное мероприятие Повышение квалификации, профессиональная подготовка и переподготовка кадров </t>
  </si>
  <si>
    <t>Повышение квалификации, профессиональная подготовка и переподготовка кадров(Закупка товаров, работ и услуг для государственных (муниципальных) нужд)</t>
  </si>
  <si>
    <t>Подпрограмма "Патриотическое воспитание граждан" муниципальной программы  Краснояружского района "Развитие физической культуры, спорта и молодёжного движения в Краснояружском районе"</t>
  </si>
  <si>
    <t xml:space="preserve">  05 3 </t>
  </si>
  <si>
    <t>Основное мероприятие "Патриотическое воспитание граждан"</t>
  </si>
  <si>
    <t xml:space="preserve">  05 3 01 </t>
  </si>
  <si>
    <t xml:space="preserve"> 05 3 01 29990</t>
  </si>
  <si>
    <t>Мероприятия (Закупка товаров, работ и услуг для государственных (муниципальных) нужд)</t>
  </si>
  <si>
    <t>Сохранение объектов культурного наследия (памятников истории и культуры)  (Закупка товаров, работ и услуг для государственных (муниципальных) нужд)</t>
  </si>
  <si>
    <t xml:space="preserve"> 04 2 02 </t>
  </si>
  <si>
    <t>04 2 02 29990</t>
  </si>
  <si>
    <t>Основное мероприятие Организация и проведение общественно значимых мероприятий</t>
  </si>
  <si>
    <t xml:space="preserve"> 04 3 02 </t>
  </si>
  <si>
    <t>04 3 02 29990</t>
  </si>
  <si>
    <t>Мероприятия (Предоставление субсидий бюджетным, автономным учреждениям и иным некоммерческим организациям)</t>
  </si>
  <si>
    <t>Основное мероприятие "Организация и проведение общественно значимых мероприятий"</t>
  </si>
  <si>
    <t xml:space="preserve"> 02 3 04 </t>
  </si>
  <si>
    <t>02 3 04 29990</t>
  </si>
  <si>
    <t xml:space="preserve"> 02 5 04 </t>
  </si>
  <si>
    <t>02 5 04 29990</t>
  </si>
  <si>
    <t>Основное мероприятие Реализация мероприятий в сфере образования</t>
  </si>
  <si>
    <t xml:space="preserve"> 05 3 01 </t>
  </si>
  <si>
    <t xml:space="preserve"> 05 3 </t>
  </si>
  <si>
    <t>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</si>
  <si>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права граждан на социальное обслуживание  (Закупка товаров, работ и услуг для государственных (муниципальных) нужд)</t>
  </si>
  <si>
    <t>Организация транспортного обслуживания населения (Закупка товаров, работ и услуг для государственных (муниципальных) нужд)</t>
  </si>
  <si>
    <t>Компенсация потерь в доходах организациям автомобильного транспорта, осуществляющим перевозки по льготным тарифам (Закупка товаров, работ и услуг для государственных (муниципальных) нужд)</t>
  </si>
  <si>
    <t>Основное мероприятие "Развитие инфраструктуры системы дошкольного образования"</t>
  </si>
  <si>
    <t xml:space="preserve"> 02 1 04</t>
  </si>
  <si>
    <t>02 1 04 22110</t>
  </si>
  <si>
    <t>02 1 04 72120</t>
  </si>
  <si>
    <t>04 3 04 22110</t>
  </si>
  <si>
    <t>Обеспечение жильём молодых семей (Социальное обеспечение и иные выплаты населению)</t>
  </si>
  <si>
    <t>07 3 01 L4970</t>
  </si>
  <si>
    <t>Обеспечение функций  органов местного самоуправления  (Иные бюджетные ассигнования)</t>
  </si>
  <si>
    <t xml:space="preserve">  02 1 04 </t>
  </si>
  <si>
    <t>Муниципальная программа Краснояружского района "Обеспечение безопасности жизнедеятельности населения Краснояружского района"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</si>
  <si>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 "</t>
  </si>
  <si>
    <t>Подпрограмма "Развитие информационного общества" муниципальной программы Краснояружского района  "Развитие информационного общества в Краснояружском районе"</t>
  </si>
  <si>
    <t>Муниципальная программа Краснояружского района  "Социальная поддержка граждан в Краснояружском районе"</t>
  </si>
  <si>
    <t>Подпрограмма "Обеспечение защиты и реализация прав граждан и организаций в сфере государственной регистрации актов гражданского состояния"  муниципальной программы  Краснояружского района  "Социальная поддержка граждан в Краснояружском районе"</t>
  </si>
  <si>
    <t>Выплаты ежемесячных пособий гражданам имеющим детей (Социальное обеспечение и иные выплаты населению)</t>
  </si>
  <si>
    <t>Осуществление мер социальной защиты многодетных семей  (Закупка товаров, работ и услуг для государственных (муниципальных) нужд)</t>
  </si>
  <si>
    <t>Осуществление мер социальной защиты многодетных семей  (Социальное обеспечение и иные выплаты населению)</t>
  </si>
  <si>
    <t>Выплата единовременного пособия при всех формах устройства детей, лишённых родительского попечения, в семью (Пособия и компенсации по публичным нормативным обязательствам)</t>
  </si>
  <si>
    <t xml:space="preserve"> Осуществление мер по социальной защите граждан, являющихся усыновителями (Социальное обеспечение и иные выплаты населению)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</si>
  <si>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(Социальное обеспечение и иные выплаты населению)</t>
  </si>
  <si>
    <t>07 3 06 70820</t>
  </si>
  <si>
    <t>Основное мероприятие «Осуществление переданных полномочий Российской Федерации на государственную регистрацию актов гражданского состояния»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</si>
  <si>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(Закупка товаров, работ и услуг для государственных (муниципальных) нужд)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</si>
  <si>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(Иные бюджетные ассигнования)</t>
  </si>
  <si>
    <t xml:space="preserve"> 03 </t>
  </si>
  <si>
    <t xml:space="preserve"> 03 6 </t>
  </si>
  <si>
    <t xml:space="preserve"> 03 6 01 </t>
  </si>
  <si>
    <t>Расходы по поддержке социально-ориентированных некоммерческих организаций (Предоставление субсидий бюджетным, автономным учреждениям и иным некоммерческим организациям)</t>
  </si>
  <si>
    <t>Реализация функций иных органов местного самоуправления</t>
  </si>
  <si>
    <t>08 2 01 73850</t>
  </si>
  <si>
    <t xml:space="preserve"> 08 2 02 </t>
  </si>
  <si>
    <t>Основное мероприятие Компенсация потерь в доходах организациям автомобильного транспорта</t>
  </si>
  <si>
    <t>Предоставление материальной и иной помощи для погребения  (Социальное обеспечение и иные выплаты населению)</t>
  </si>
  <si>
    <t>Реализация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</si>
  <si>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Выплаты денежного вознаграждения за выполнение функций классного руководителя педагогическим работникам муниципальных образовательных учреждений (организаций) (Предоставление субсидий бюджетным, автономным учреждениям и иным некоммерческим организациям)</t>
  </si>
  <si>
    <t>Обеспечение деятельности (оказание услуг) государственных (муниципальных) учреждений (организаций) (Предоставление субсидий бюджетным, автономным учреждениям и иным некоммерческим организациям)</t>
  </si>
  <si>
    <t>Основное мероприятие "Государственная поддержка предоставления дошкольного образования"</t>
  </si>
  <si>
    <t xml:space="preserve"> 04 </t>
  </si>
  <si>
    <t xml:space="preserve"> 04 1 </t>
  </si>
  <si>
    <t xml:space="preserve"> 04 1 01 </t>
  </si>
  <si>
    <t xml:space="preserve"> 02</t>
  </si>
  <si>
    <t xml:space="preserve"> 02 2</t>
  </si>
  <si>
    <t>Основное мероприятие "Развитие инфраструктуры системы общего образования"</t>
  </si>
  <si>
    <t xml:space="preserve"> 02 2 03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</si>
  <si>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населённых пунктах, рабочих посёлках (посёлках городского типа)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</si>
  <si>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</si>
  <si>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"Реализация общеобра-зовательных программ дошкольного образования"</t>
  </si>
  <si>
    <t xml:space="preserve">Расходы на осуществление деятельности по ремонту жилых помещений, в которых дети-сироты и дети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</t>
  </si>
  <si>
    <t xml:space="preserve"> 09 3</t>
  </si>
  <si>
    <t xml:space="preserve"> 09 3 G2 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</si>
  <si>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</si>
  <si>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субъекта Российской Федерации (Социальное обеспечение и иные выплаты населению)</t>
  </si>
  <si>
    <t>07</t>
  </si>
  <si>
    <t xml:space="preserve"> 07</t>
  </si>
  <si>
    <t xml:space="preserve"> 07 3 </t>
  </si>
  <si>
    <t xml:space="preserve"> 04 5 </t>
  </si>
  <si>
    <t>Доплаты к пенсии  (Закупка товаров, работ и услуг для государственных (муниципальных) нужд)</t>
  </si>
  <si>
    <t>Доплаты к пенсии  (Социальное обеспечение и иные выплаты населению)</t>
  </si>
  <si>
    <t xml:space="preserve"> 07 </t>
  </si>
  <si>
    <t xml:space="preserve"> 07 1 </t>
  </si>
  <si>
    <t xml:space="preserve">Основное мероприятие "Обеспечение деятельности (оказание услуг) государственных (муниципальных) учреждений (организаций)" </t>
  </si>
  <si>
    <t xml:space="preserve"> 03 1 </t>
  </si>
  <si>
    <t xml:space="preserve"> Обеспечение предоставления жилых помещений детям-сиротам и детям, оставшимся без попечения родителей (Капитальные вложения в объекты недвижимого имущества государственной (муниципальной) собственности)</t>
  </si>
  <si>
    <t>Основное мероприятие "Обеспечение жильём ветеранов Великой Отечественной войны"</t>
  </si>
  <si>
    <t xml:space="preserve"> 07 3 04 </t>
  </si>
  <si>
    <t>07 1 02 S1340</t>
  </si>
  <si>
    <t>Софинансирование капитального ремонта объектов муниципальной собственности (Закупка товаров, работ и услуг для государственных (муниципальных) нужд)</t>
  </si>
  <si>
    <t xml:space="preserve"> 04</t>
  </si>
  <si>
    <t xml:space="preserve"> 04 5</t>
  </si>
  <si>
    <t xml:space="preserve"> 04 5 03</t>
  </si>
  <si>
    <t>04 5 03 13220</t>
  </si>
  <si>
    <t>03 2 01 71690</t>
  </si>
  <si>
    <t>Расходы по содержанию муниципального жилищного фонда (Закупка товаров, работ и услуг для государственных (муниципальных) нужд)</t>
  </si>
  <si>
    <t xml:space="preserve">  07</t>
  </si>
  <si>
    <t xml:space="preserve"> 07 3</t>
  </si>
  <si>
    <t xml:space="preserve"> 07 3 02</t>
  </si>
  <si>
    <t xml:space="preserve"> 07 3 02 26460</t>
  </si>
  <si>
    <t>Выплата ежемесячных денежных компенсаций расходов по оплате жилищно-коммунальных услуг иным категориям граждан (Социальное обеспечение и иные выплаты населению)</t>
  </si>
  <si>
    <t>Основное мероприятие "Обеспечение  жильём детей-сирот и детей, оставшихся без попечения родителей, лицам из их числа"</t>
  </si>
  <si>
    <t>Обеспечение права граждан на социальное обслуживание (Предоставление субсидий бюджетным, автономным учреждениям и иным некоммерческим организациям)</t>
  </si>
  <si>
    <t>Организация предоставления отдельных мер социальной защиты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</si>
  <si>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 (Предоставление субсидий бюджетным, автономным учреждениям и иным некоммерческим организациям)</t>
  </si>
  <si>
    <t>Осуществление мер социальной  защиты отдельных категорий работников учреждений, занятых в секторе социального обслуживания, проживающих и (или) работающих в сельской местности (Предоставление субсидий бюджетным, автономным учреждениям и иным некоммерческим организациям)</t>
  </si>
  <si>
    <t xml:space="preserve">  04 3</t>
  </si>
  <si>
    <t>Организация бесплатного горячего питания обучающихся, получающих начальное общее образование в организациях (муниципальные образовательные организации (Предоставление субсидий бюджетным, автономным учреждениям и иным некоммерческим организациям)</t>
  </si>
  <si>
    <t>02 2 01 L3040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</si>
  <si>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</si>
  <si>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Осуществление мер социальной защиты многодетных семей (Предоставление субсидий бюджетным, автономным учреждениям и иным некоммерческим организациям)</t>
  </si>
  <si>
    <t>Обеспечение равной доступности услуг общественного транспорта на территории Белгородской области для отдельных категорий граждан 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</si>
  <si>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</si>
  <si>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(Закупка товаров, работ и услуг для государственных (муниципальных) нужд)</t>
  </si>
  <si>
    <t xml:space="preserve"> 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</si>
  <si>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 xml:space="preserve"> Обеспечение деятельности (оказание услуг) государственных (муниципальных) учреждений (организаций)  (Иные бюджетные ассигнования)</t>
  </si>
  <si>
    <t xml:space="preserve"> 04 3 </t>
  </si>
  <si>
    <t xml:space="preserve"> 04 3 01 </t>
  </si>
  <si>
    <t>Субсидии некоммерческим организациям (за исключением государственных учреждений)</t>
  </si>
  <si>
    <t xml:space="preserve"> 03 1 01</t>
  </si>
  <si>
    <t>Основное мероприятие "Оплата жилищно-коммунальных услуг отдельным категориям граждан"</t>
  </si>
  <si>
    <t>Оплата жилищно-коммунальных услуг отдельным категориям граждан  (Закупка товаров, работ и услуг для государственных (муниципальных) нужд)</t>
  </si>
  <si>
    <t>Оплата жилищно-коммунальных услуг отдельным категориям граждан (Социальное обеспечение и иные выплаты населению)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</si>
  <si>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(Закупка товаров, работ и услуг для государственных (муниципальных) нужд)</t>
  </si>
  <si>
    <t xml:space="preserve">Выплаты ежемесячных денежных компесаций расходов по оплате жилищно-коммунальных услуг ветеранам труда (Закупка товаров, работ и услуг для государственных (муниципальных) нужд) </t>
  </si>
  <si>
    <t>Оплата жилищно-коммунальных услуг отдельным категориям граждан (за счет субвенций из федерального бюджета) (Социальное обеспечение и иные выплаты населению)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</si>
  <si>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(Закупка товаров, работ и услуг для государственных (муниципальных) нужд)</t>
  </si>
  <si>
    <t>02 2 03 72120</t>
  </si>
  <si>
    <t>Другие вопросы в области охраны окружающей среды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</si>
  <si>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</si>
  <si>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Расходы по обеспечению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 (Предоставление субсидий бюджетным, автономным учреждениям и иным некоммерческим организациям)</t>
  </si>
  <si>
    <t xml:space="preserve"> 04 1 02</t>
  </si>
  <si>
    <t>03 1 02 R4040</t>
  </si>
  <si>
    <t>Оплата ежемесячных денежных выплат лицам, признанным пострадавшими от политических репрессий  (Социальное обеспечение и иные выплаты населению)</t>
  </si>
  <si>
    <t>03 1 02 72440</t>
  </si>
  <si>
    <t>Оплата ежемесячных денежных выплат лицам, признанным пострадавшими от политических репрессий  (Закупка товаров, работ и услуг для государственных (муниципальных) нужд)населению)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</si>
  <si>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(Социальное обеспечение и иные выплаты населению)</t>
  </si>
  <si>
    <t xml:space="preserve"> 02 5</t>
  </si>
  <si>
    <t xml:space="preserve"> 02 5 05</t>
  </si>
  <si>
    <t xml:space="preserve"> 09 1 03 </t>
  </si>
  <si>
    <t>03 1 02 72430</t>
  </si>
  <si>
    <t>Оплата ежемесячных денежных выплат реабилитированным лицам  (Закупка товаров, работ и услуг для государственных (муниципальных) нужд)</t>
  </si>
  <si>
    <t>Оплата ежемесячных денежных выплат реабилитированным лицам  (Социальное обеспечение и иные выплаты населению)</t>
  </si>
  <si>
    <t xml:space="preserve"> 09 1 03 73870</t>
  </si>
  <si>
    <t xml:space="preserve">  09 1 03 </t>
  </si>
  <si>
    <t>Расходы по предоставлению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</si>
  <si>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Оплата жилищно-коммунальных услуг отдельным категориям граждан (Закупка товаров, работ и услуг для государственных (муниципальных) нужд)</t>
  </si>
  <si>
    <t xml:space="preserve"> Предоставление гражданам 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</si>
  <si>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Обеспечение права граждан на социальное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</si>
  <si>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</si>
  <si>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Под-раз-дел</t>
  </si>
  <si>
    <t xml:space="preserve"> 05 2 </t>
  </si>
  <si>
    <t xml:space="preserve"> 05 2 01 </t>
  </si>
  <si>
    <t>Основное мероприятие "Вовлечение в общественную деятельность молодежи в возрасте от 14 до 30 лет"</t>
  </si>
  <si>
    <t>Осуществление отдельных полномочий по рассмотрению дел об административных правонарушений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</si>
  <si>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государственных (муниципальных) учреждений (организаций)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</si>
  <si>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(Иные бюджетные ассигнования)</t>
  </si>
  <si>
    <t>Обеспечение деятельности (оказание услуг) государственных (муниципальных) учреждений (организаций)  (Предоставление субсидий бюджетным, автономным учреждениям и иным некоммерческим организациям)</t>
  </si>
  <si>
    <t>Расходы на выплаты по оплате труда высшего должностного лица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</si>
  <si>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</si>
  <si>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 (Закупка товаров, работ и услуг для государственных (муниципальных) нужд)</t>
  </si>
  <si>
    <t>Обеспечение функций  органов местного самоуправления   (Иные бюджетные ассигнования)</t>
  </si>
  <si>
    <t>Обеспечение функций  органов местного самоуправления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</si>
  <si>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совершеннолетних лиц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</si>
  <si>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ежемесячных денежных компенсаций расходов по оплате жилищно-коммунальных услуг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</si>
  <si>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социального пособия на погребение (Прочая закупка товаров, работ и услуг для государственных (муниципальных) нужд)</t>
  </si>
  <si>
    <t>Выплаты ежемесячных пособий гражданам, имеющим детей (Социальное обеспечение и иные выплаты населению)</t>
  </si>
  <si>
    <t>Осуществление мер социальной защиты многодетных семей (Социальное обеспечение и иные выплаты населению)</t>
  </si>
  <si>
    <t>Расходы по поддержке социально-ориентированных некомерческих организаций (Предоставление субсидий бюджетным, автономным учреждениям и иным некоммерческим организациям)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</si>
  <si>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</si>
  <si>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</si>
  <si>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"Улучшение условий и охраны труда"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 "</t>
  </si>
  <si>
    <t>Муниципальная программа 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</si>
  <si>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 Краснояружского района "Развитие сельского хозяйства и охрана окружающей среды в Краснояружском районе"</t>
  </si>
  <si>
    <t xml:space="preserve">  04 3 04</t>
  </si>
  <si>
    <t xml:space="preserve">  04 4</t>
  </si>
  <si>
    <t xml:space="preserve">  04</t>
  </si>
  <si>
    <t xml:space="preserve">  04 4 01</t>
  </si>
  <si>
    <t xml:space="preserve">  03 </t>
  </si>
  <si>
    <t xml:space="preserve">  03 1 </t>
  </si>
  <si>
    <t xml:space="preserve">  03 1 02 </t>
  </si>
  <si>
    <t xml:space="preserve">  07 3 </t>
  </si>
  <si>
    <t xml:space="preserve">  07 3 04 </t>
  </si>
  <si>
    <t xml:space="preserve">  07 </t>
  </si>
  <si>
    <t xml:space="preserve">  07 3 01 </t>
  </si>
  <si>
    <t xml:space="preserve">  07 3 06 </t>
  </si>
  <si>
    <t xml:space="preserve">  05 </t>
  </si>
  <si>
    <t xml:space="preserve">  05 1 </t>
  </si>
  <si>
    <t xml:space="preserve">  05 1 01 </t>
  </si>
  <si>
    <t xml:space="preserve">  99 </t>
  </si>
  <si>
    <t xml:space="preserve">  99 9 </t>
  </si>
  <si>
    <t xml:space="preserve">  01 2 02 </t>
  </si>
  <si>
    <t xml:space="preserve">  01 2 03</t>
  </si>
  <si>
    <t xml:space="preserve">  01 3 </t>
  </si>
  <si>
    <t xml:space="preserve">  01 3 01 </t>
  </si>
  <si>
    <t xml:space="preserve">  01 4 </t>
  </si>
  <si>
    <t xml:space="preserve">  02 </t>
  </si>
  <si>
    <t xml:space="preserve">  02 1  </t>
  </si>
  <si>
    <t xml:space="preserve">  02 1 02 </t>
  </si>
  <si>
    <t xml:space="preserve">  02 1 04</t>
  </si>
  <si>
    <t xml:space="preserve">  02 2 </t>
  </si>
  <si>
    <t xml:space="preserve">  02 2 01 </t>
  </si>
  <si>
    <t xml:space="preserve">  02 2 02 </t>
  </si>
  <si>
    <t xml:space="preserve">  02 2 03</t>
  </si>
  <si>
    <t xml:space="preserve">  02 3 </t>
  </si>
  <si>
    <t xml:space="preserve">  02 3 01 </t>
  </si>
  <si>
    <t xml:space="preserve">  02 5 </t>
  </si>
  <si>
    <t xml:space="preserve">  02 5 01 </t>
  </si>
  <si>
    <t xml:space="preserve">  02 5 02 </t>
  </si>
  <si>
    <t xml:space="preserve">   02 5 05 </t>
  </si>
  <si>
    <t xml:space="preserve">  03  </t>
  </si>
  <si>
    <t xml:space="preserve">  03 1</t>
  </si>
  <si>
    <t xml:space="preserve">  03 1 01 </t>
  </si>
  <si>
    <t xml:space="preserve">  03 2 </t>
  </si>
  <si>
    <t xml:space="preserve">  03 2 01 </t>
  </si>
  <si>
    <t xml:space="preserve">  03 3 </t>
  </si>
  <si>
    <t xml:space="preserve">  03 3 01 </t>
  </si>
  <si>
    <t xml:space="preserve">  03 3 02 </t>
  </si>
  <si>
    <t xml:space="preserve">  03 4 </t>
  </si>
  <si>
    <t xml:space="preserve">  03 4 01 </t>
  </si>
  <si>
    <t xml:space="preserve">  03 5 </t>
  </si>
  <si>
    <t xml:space="preserve">   03 5 01 </t>
  </si>
  <si>
    <t xml:space="preserve">  03 6</t>
  </si>
  <si>
    <t xml:space="preserve">   03 6 01 </t>
  </si>
  <si>
    <t xml:space="preserve">  03 7 </t>
  </si>
  <si>
    <t xml:space="preserve">   03 7 03 </t>
  </si>
  <si>
    <t xml:space="preserve">   03 7 04 </t>
  </si>
  <si>
    <t xml:space="preserve">   03 7 05 </t>
  </si>
  <si>
    <t xml:space="preserve">  04 1 </t>
  </si>
  <si>
    <t xml:space="preserve">  04 1 01 </t>
  </si>
  <si>
    <t xml:space="preserve">  04 2 </t>
  </si>
  <si>
    <t xml:space="preserve">  04 2 01 </t>
  </si>
  <si>
    <t xml:space="preserve">  04 3   </t>
  </si>
  <si>
    <t xml:space="preserve">  04 3 01 </t>
  </si>
  <si>
    <t xml:space="preserve">  04 5 </t>
  </si>
  <si>
    <t xml:space="preserve">  04 5 01 </t>
  </si>
  <si>
    <t xml:space="preserve">  04 5 02 </t>
  </si>
  <si>
    <t xml:space="preserve">   04 5 03 </t>
  </si>
  <si>
    <t xml:space="preserve">  05  </t>
  </si>
  <si>
    <t xml:space="preserve">  05 1  </t>
  </si>
  <si>
    <t xml:space="preserve">  05 1 01</t>
  </si>
  <si>
    <t xml:space="preserve">   05 2  </t>
  </si>
  <si>
    <t xml:space="preserve">  05 2 01 </t>
  </si>
  <si>
    <t xml:space="preserve">  06  </t>
  </si>
  <si>
    <t xml:space="preserve">  06 3  </t>
  </si>
  <si>
    <t xml:space="preserve">  06 3 01</t>
  </si>
  <si>
    <t xml:space="preserve">  07 1   </t>
  </si>
  <si>
    <t xml:space="preserve">  07 1 02 </t>
  </si>
  <si>
    <t xml:space="preserve">  07 3   </t>
  </si>
  <si>
    <t xml:space="preserve">  07 3 01</t>
  </si>
  <si>
    <t xml:space="preserve">  07 3 02</t>
  </si>
  <si>
    <t xml:space="preserve">  07 3 04</t>
  </si>
  <si>
    <t xml:space="preserve">  08 </t>
  </si>
  <si>
    <t xml:space="preserve">  08 1 </t>
  </si>
  <si>
    <t xml:space="preserve">  08 1 01 </t>
  </si>
  <si>
    <t xml:space="preserve">  08 2  </t>
  </si>
  <si>
    <t xml:space="preserve">  08 2 01 </t>
  </si>
  <si>
    <t xml:space="preserve">  09  </t>
  </si>
  <si>
    <t xml:space="preserve">  09 1  </t>
  </si>
  <si>
    <t xml:space="preserve">  10  </t>
  </si>
  <si>
    <t xml:space="preserve">  10 1  </t>
  </si>
  <si>
    <t xml:space="preserve">  12 1</t>
  </si>
  <si>
    <t xml:space="preserve">  12 1 F2</t>
  </si>
  <si>
    <t xml:space="preserve">  99  </t>
  </si>
  <si>
    <t xml:space="preserve">  99 9  </t>
  </si>
  <si>
    <t>03 3 02 71530</t>
  </si>
  <si>
    <t>Исполнение полномочий по установлению органами местного самоуправления регулируемых тарифов на перевозки по муниципальным маршрутам регулярных перевозок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</si>
  <si>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по содержанию сибиреязвенных скотомогильников (биотермических ям) находящихся в собственности Белгородской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</si>
  <si>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</si>
  <si>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 (Закупка товаров, работ и услуг для государственных (муниципальных) нужд)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</si>
  <si>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граждан(Социальное обеспечение и иные выплаты населению)</t>
  </si>
  <si>
    <t>03 1 01 74620</t>
  </si>
  <si>
    <t>04 4 01 21240</t>
  </si>
  <si>
    <t xml:space="preserve">  04 3 04 </t>
  </si>
  <si>
    <t xml:space="preserve"> 05 2 01 00590</t>
  </si>
  <si>
    <t>Дотации на выравнивание бюджетной обеспеченности поселений (Межбюджетные трансферты)</t>
  </si>
  <si>
    <t>Дотации на выравнивание бюджетной обеспеченности поселений (за счет средств бюджета муниципального района) (Межбюджетные трансферты)</t>
  </si>
  <si>
    <t>Предоставление гражданам адресных субсидий на оплату жилого помещения и коммунальных услуг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</si>
  <si>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</si>
  <si>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 (выплата пособия)  (Социальное обеспечение и иные выплаты населению)</t>
  </si>
  <si>
    <t>Организация предоставления социального пособия на погребение (Закупка товаров, работ и услуг для государственных (муниципальных) нужд)</t>
  </si>
  <si>
    <t xml:space="preserve"> 06 3 </t>
  </si>
  <si>
    <t xml:space="preserve"> 06 3 01 </t>
  </si>
  <si>
    <t xml:space="preserve"> 12 1</t>
  </si>
  <si>
    <t>Обеспечение функций  органов местного самоуправления   (Расходы на выплаты по оплате труда членов избирательной комиссии по обеспечению проведения выборов и референдумов)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</si>
  <si>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(Закупка товаров, работ и услуг для государственных (муниципальных) нужд)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</si>
  <si>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(Социальное обеспечение и иные выплаты населению)</t>
  </si>
  <si>
    <t xml:space="preserve"> 01 4 </t>
  </si>
  <si>
    <t xml:space="preserve"> 01 4 01 </t>
  </si>
  <si>
    <t>Основное мероприятие"Обеспечение деятельности подведомственных учреждений"</t>
  </si>
  <si>
    <t>Основное мероприятие "Оказание социальных услуг населению организациями социального обслуживания"</t>
  </si>
  <si>
    <t>Выплата ежемесячных денежных компенсаций расходов по оплате жилищно-коммунальных услуг иным категориям граждан  (Закупка товаров, работ и услуг для государственных (муниципальных) нужд)</t>
  </si>
  <si>
    <t>02 2 03 22110</t>
  </si>
  <si>
    <t>05 2 01 00590</t>
  </si>
  <si>
    <t>Оплата ежемесячных денежных выплат лицам, признанным пострадавшими от политических репрессий  (Закупка товаров, работ и услуг для государственных (муниципальных) нужд населению)</t>
  </si>
  <si>
    <t>Жилищно-коммунальное хозяйство</t>
  </si>
  <si>
    <t>400</t>
  </si>
  <si>
    <t>Организация представления ежемесячных денежных компенсаций расходов по оплате жилищно-коммунальных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</si>
  <si>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представления ежемесячных денежных компенсаций расходов по оплате жилищно-коммунальных услуг (Прочая закупка товаров, работ и услуг для государственных (муниципальных) нужд)</t>
  </si>
  <si>
    <t>Основное мероприятие "Организация представления ежемесячных денежных компенсаций расходов по оплате жилищно-коммунальных услуг"</t>
  </si>
  <si>
    <t xml:space="preserve"> 03 7 05 </t>
  </si>
  <si>
    <t>Основное мероприятие "Организация предоставления социального пособия на погребение"</t>
  </si>
  <si>
    <t>Основное мероприятие "Организация деятельности территориальных комиссий по делам несовершеннолетних и защите их прав"</t>
  </si>
  <si>
    <t>Содержание ребёнка в семье опекуна и приёмной семье, а также вознаграждение, причитающееся приёмному родителю  (Закупка товаров, работ и услуг для государственных (муниципальных) нужд)</t>
  </si>
  <si>
    <t>Осуществление полномочий в области охраны труда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</si>
  <si>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99 9 00 70110</t>
  </si>
  <si>
    <t>99 9 00 80110</t>
  </si>
  <si>
    <t xml:space="preserve"> 99 </t>
  </si>
  <si>
    <t xml:space="preserve"> 99 9 </t>
  </si>
  <si>
    <t>Иные непрограммные мероприятия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</si>
  <si>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</si>
  <si>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Охрана окружающей среды</t>
  </si>
  <si>
    <t>13</t>
  </si>
  <si>
    <t>Другие общегосударственные вопросы</t>
  </si>
  <si>
    <t>Выплаты ежемесячных пособий гражданам имеющим детей  (Закупка товаров, работ и услуг для государственных (муниципальных) нужд)</t>
  </si>
  <si>
    <t>03 1 02 29990</t>
  </si>
  <si>
    <t>Мероприятия (Социальное обеспечение и иные выплаты населению)</t>
  </si>
  <si>
    <t>03 3 01 29990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</si>
  <si>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</si>
  <si>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Организация предоставления отдельных мер социальной защиты населения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</si>
  <si>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мер социальной защиты многодетных семей (Закупка товаров, работ и услуг для государственных (муниципальных) нужд)</t>
  </si>
  <si>
    <t>Выплаты ежемесячных пособий гражданам, имеющим детей (Закупка товаров, работ и услуг для государственных (муниципальных) нужд)</t>
  </si>
  <si>
    <t>Организация деятельности территориальных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</si>
  <si>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01 2 </t>
  </si>
  <si>
    <t>02 2 01 53030</t>
  </si>
  <si>
    <t>О 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</si>
  <si>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02 3 01 20630</t>
  </si>
  <si>
    <t>Осуществление мер социальной защиты многодетных семей   (Предоставление субсидий бюджетным, автономным учреждениям и иным некоммерческим организациям)</t>
  </si>
  <si>
    <t>Поддержка внедрения систем видеонаблюдения в общественных местах (Социальное обеспечение и иные выплаты населению)</t>
  </si>
  <si>
    <t>03 5 01 20270</t>
  </si>
  <si>
    <t>Подпрограмма "Совершенствование и развитие транспортной системы" муниципальной программы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</si>
  <si>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</si>
  <si>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Краснояружского района "Развитие сельского хозяйства и охрана окружающей среды в Краснояружском районе "</t>
  </si>
  <si>
    <t>Муниципальная программа "Развитие информационного общества в Краснояружском районе"</t>
  </si>
  <si>
    <t>Подпрограмма «Благоустройство дворовых территорий многоквартирных домов поселений Краснояружского района»</t>
  </si>
  <si>
    <t xml:space="preserve"> 01</t>
  </si>
  <si>
    <t>Выплата субсидий ветеранам боевых действий и другим категориям военнослужащих  (Социальное обеспечение и иные выплаты населению)</t>
  </si>
  <si>
    <t>Организация деятельности территориальных комиссий по делам несовершеннолетних и защите их прав (Закупка товаров, работ и услуг для государственных (муниципальных) нужд)</t>
  </si>
  <si>
    <t>Осуществление переданных полномочий Российской Федерации по государственной регистрации актов гражданского состояния  (Закупка товаров, работ и услуг для государственных (муниципальных) нужд)</t>
  </si>
  <si>
    <t>Осуществление отдельных полномочий по рассмотрению дел об административных правонарушений (Закупка товаров, работ и услуг для государственных (муниципальных) нужд)</t>
  </si>
  <si>
    <t>99 9 00 00770</t>
  </si>
  <si>
    <t>Проведение выборов в законодательные (представительные) органы местного самоуправления (Закупка товаров, работ и услуг для государственных (муниципальных) нужд)</t>
  </si>
  <si>
    <t>Организация предоставления отдельных мер социальной защиты населения (Закупка товаров, работ и услуг для государственных (муниципальных) нужд)</t>
  </si>
  <si>
    <t>Физическая культура</t>
  </si>
  <si>
    <t>11</t>
  </si>
  <si>
    <t>Управление финансов и бюджетной политики администрации Краснояружского района</t>
  </si>
  <si>
    <t>861</t>
  </si>
  <si>
    <t>Резервные фонды</t>
  </si>
  <si>
    <t>99 9 00 21020</t>
  </si>
  <si>
    <t>630</t>
  </si>
  <si>
    <t>Средства массовой информации</t>
  </si>
  <si>
    <t>Основное мероприятие "Организация наружного освещения населённых пунктов"</t>
  </si>
  <si>
    <t xml:space="preserve"> 07 1 02 </t>
  </si>
  <si>
    <t xml:space="preserve"> 05 </t>
  </si>
  <si>
    <t xml:space="preserve"> 05 1 01 </t>
  </si>
  <si>
    <t xml:space="preserve"> 05 1 </t>
  </si>
  <si>
    <t>Дорожное хозяйство (дорожные фонды)</t>
  </si>
  <si>
    <t>500</t>
  </si>
  <si>
    <t>Другие вопросы в области национальной экономики</t>
  </si>
  <si>
    <t>12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</si>
  <si>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района"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</si>
  <si>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 "Обеспечение доступным и комфортным жильём и коммунальными услугами жителей Краснояружского района"</t>
  </si>
  <si>
    <t>Муниципальная программа Краснояружского района « Формирование современной городской среды в Краснояружском районе»</t>
  </si>
  <si>
    <t>Подпограмма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</si>
  <si>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"Развитие образования Краснояружского района"</t>
  </si>
  <si>
    <t>Подпрограмма "Развитие общего образования" муниципальной программы Краснояружского района "Развитие образования Краснояружского района"</t>
  </si>
  <si>
    <t>Муниципальная программа Краснояружского района  "Развитие физической культуры, спорта и молодёжного движения в Краснояружском районе"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</si>
  <si>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</si>
  <si>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 "Развитие культуры и искусства в Краснояружском районе"</t>
  </si>
  <si>
    <t>Подпрограмма "Культурно-досуговая деятельность и народное творчество"  муниципальной программы  Краснояружского района "Развитие культуры и искусства в Краснояружском районе"</t>
  </si>
  <si>
    <t>Ведомственная структура расходов бюджета</t>
  </si>
  <si>
    <t>тыс.руб.</t>
  </si>
  <si>
    <t>Наименование показателя</t>
  </si>
  <si>
    <t>Раз-дел</t>
  </si>
  <si>
    <t>Целевая статья</t>
  </si>
  <si>
    <t>Средства обл.бюджета</t>
  </si>
  <si>
    <t>Средства местного бюджета</t>
  </si>
  <si>
    <t>В С Е Г О</t>
  </si>
  <si>
    <t>Оплата ежемесячных денежных выплат ветеранам труда, ветеранам военной службы (Закупка товаров, работ и услуг для государственных (муниципальных) нужд)</t>
  </si>
  <si>
    <t xml:space="preserve"> 02 2 02 </t>
  </si>
  <si>
    <t>Основное мероприятие "Проведение детской оздоровительной компании"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</si>
  <si>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</si>
  <si>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</t>
  </si>
  <si>
    <t>Подпрограмма "Социальная поддержка семьи и детей" муниципальной программы   Краснояружского района  "Социальная поддержка граждан в Краснояружском районе"</t>
  </si>
  <si>
    <t>Подпрограмма "Развитие библиотечного дела"  муниципальной программы  Краснояружского района "Развитие культуры и искусства в Краснояружском районе"</t>
  </si>
  <si>
    <t>Подпрограмма "Развитие музейного дела"  муниципальной программы  Краснояружского района "Развитие культуры и искусства в Краснояружском районе"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</si>
  <si>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в Краснояружском районе "</t>
  </si>
  <si>
    <t>Подпрогрмма "Модернизация и развитие социального обслуживания населения"  муниципальной программы  Краснояружского района  "Социальная поддержка граждан в Краснояружском районе"</t>
  </si>
  <si>
    <t>Муниципальная программа Краснояружского района "Развитие культуры и искусства  Краснояружского района"</t>
  </si>
  <si>
    <t xml:space="preserve">Подпрограмма "Развитие библиотечного дела"  муниципальной программы Краснояружского района "Развитие культуры и искусства  Краснояружского района" </t>
  </si>
  <si>
    <t xml:space="preserve">Подпрограмма "Развитие музейного дела" муниципальной программы Краснояружского района "Развитие культуры и искусства Краснояружского района" </t>
  </si>
  <si>
    <t xml:space="preserve">Подпрограмма "Культурно-досуговая деятельность и народное творчество"  муниципальной программы Краснояружского района "Развитие культуры и искусства  Краснояружского района" </t>
  </si>
  <si>
    <t>Оплата ежемесячных денежных выплат труженникам тыла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</si>
  <si>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 (Закупка товаров, работ и услуг для государственных (муниципальных) нужд)</t>
  </si>
  <si>
    <t xml:space="preserve"> 09 1 </t>
  </si>
  <si>
    <t>03 1 01 52500</t>
  </si>
  <si>
    <t>03 1 01 71510</t>
  </si>
  <si>
    <t>03 1 02 72310</t>
  </si>
  <si>
    <t>03 1 02 72360</t>
  </si>
  <si>
    <t>03 1 02 72370</t>
  </si>
  <si>
    <t>03 1 02 72410</t>
  </si>
  <si>
    <t>Оплата ежемесячных денежных выплат ветеранам труда,ветеранам военной службы  (Закупка товаров, работ и услуг для государственных (муниципальных) нужд)</t>
  </si>
  <si>
    <t>Оплата ежемесячных денежных выплат труженникам тыла (Закупка товаров, работ и услуг для государственных (муниципальных) нужд)</t>
  </si>
  <si>
    <t>Оплата ежемесячных денежных выплат лицам, родившимся в период с 22 июня 1923 года по 3 сентября 1945 года (дети войны) (Закупка товаров, работ и услуг для государственных (муниципальных) нужд)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</si>
  <si>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которым относится к ведению Российской Федерации и субъектов Российской Федерации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</si>
  <si>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(Социальное обеспечение и иные выплаты населению)</t>
  </si>
  <si>
    <t xml:space="preserve">Обеспечение права граждан на социальное обслуживание (Иные бюджетные ассигнования)   </t>
  </si>
  <si>
    <t>Основное мероприятие "Реализация общеобразовательных программ дошкольного образования"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</si>
  <si>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 "</t>
  </si>
  <si>
    <t>Подпрограмма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</si>
  <si>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>Осуществление полномочий Белгородской области по расчёту и предоставлению дотаций на выравнивание бюджетной обеспеченности поселений (Межбюджетные трансферты)</t>
  </si>
  <si>
    <t>07 3 02 26460</t>
  </si>
  <si>
    <t>Подпрограмма "Социальная поддержка семьи и детей" муниципальной программы Краснояружского района "Социальная поддержка граждан в Краснояружском районе"</t>
  </si>
  <si>
    <t>Подпрограмма "Улучшение условий и охрана труда" муниципальной программы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</si>
  <si>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Органы юстиции</t>
  </si>
  <si>
    <t xml:space="preserve"> 12 1 F2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</si>
  <si>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</si>
  <si>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 xml:space="preserve">  10</t>
  </si>
  <si>
    <t xml:space="preserve">  10 1</t>
  </si>
  <si>
    <t xml:space="preserve">  10 1 03</t>
  </si>
  <si>
    <t>10 1 03 25040</t>
  </si>
  <si>
    <t>Основное мероприятие "Модернизация, развитие и сопровождение региональной информационно-аналитической системы"</t>
  </si>
  <si>
    <t>Модернизация, развитие и сопровождение региональной информационно-аналитической системы (Закупка товаров, работ и услуг для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</si>
  <si>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</si>
  <si>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 xml:space="preserve"> 01 2</t>
  </si>
  <si>
    <t>Поддержка внедрения систем видеонаблюдения в общественных местах (Закупка товаров, работ и услуг для государственных (муниципальных) нужд)</t>
  </si>
  <si>
    <t>01 2 03 20380</t>
  </si>
  <si>
    <t>Основное мероприятие "Поддержка внедрения систем видеонаблюдения в общественных местах"</t>
  </si>
  <si>
    <t xml:space="preserve"> 01 2 03</t>
  </si>
  <si>
    <t>Реализация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</si>
  <si>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07 1 04 71350</t>
  </si>
  <si>
    <t>03 1 02 12610</t>
  </si>
  <si>
    <t>03 2 01 71590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</si>
  <si>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</si>
  <si>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861 </t>
  </si>
  <si>
    <t>14</t>
  </si>
  <si>
    <t>МУ Управление образования администрации Краснояружского района</t>
  </si>
  <si>
    <t>871</t>
  </si>
  <si>
    <t>Дошкольное образование</t>
  </si>
  <si>
    <t>Общее образование</t>
  </si>
  <si>
    <t>Другие вопросы в области образования</t>
  </si>
  <si>
    <t>МУ Управление культуры администрации Краснояружского района</t>
  </si>
  <si>
    <t>872</t>
  </si>
  <si>
    <t>Культура и кинематография</t>
  </si>
  <si>
    <t>Культура</t>
  </si>
  <si>
    <t>Другие вопросы в области культуры, кинематографии</t>
  </si>
  <si>
    <t>МУ Управление социальной защиты населения</t>
  </si>
  <si>
    <t xml:space="preserve">Оплата ежемесячных денежных выплат труженникам тыла </t>
  </si>
  <si>
    <t>03 1 02 72420</t>
  </si>
  <si>
    <t>03 1 02 72450</t>
  </si>
  <si>
    <t>03 1 01 72510</t>
  </si>
  <si>
    <t>03 1 01 72520</t>
  </si>
  <si>
    <t>03 1 01 72530</t>
  </si>
  <si>
    <t>03 1 01 72540</t>
  </si>
  <si>
    <t>03 1 02 72620</t>
  </si>
  <si>
    <t xml:space="preserve">10 </t>
  </si>
  <si>
    <t>Другие вопросы в области социальной политики</t>
  </si>
  <si>
    <t>Муниципальный совет Краснояружского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</si>
  <si>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</si>
  <si>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890</t>
  </si>
  <si>
    <t>Обеспечение проведения выборов и референдумов</t>
  </si>
  <si>
    <t>99 9 00 00210</t>
  </si>
  <si>
    <t>01 3 01 71220</t>
  </si>
  <si>
    <t>01 2 01 71310</t>
  </si>
  <si>
    <t>99 9 00 00190</t>
  </si>
  <si>
    <t>03 6 01 59300</t>
  </si>
  <si>
    <t>01 4 01 00590</t>
  </si>
  <si>
    <t>06 3 01 71210</t>
  </si>
  <si>
    <t>08 2 01 63810</t>
  </si>
  <si>
    <t>07 1 02 71340</t>
  </si>
  <si>
    <t>03 1 02 13820</t>
  </si>
  <si>
    <t>03 1 02 73820</t>
  </si>
  <si>
    <t>05 1 01 00590</t>
  </si>
  <si>
    <t>99 9 00 20450</t>
  </si>
  <si>
    <t xml:space="preserve">Краснояружского района </t>
  </si>
  <si>
    <t>Подпрограмма "Модернизация и развитие социального обслуживания населения" муниципальной программы Краснояружского района "Социальная поддержка граждан в Краснояружском районе"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</si>
  <si>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Краснояружского района "Социальная поддержка граждан в Краснояружском районе"</t>
  </si>
  <si>
    <t>Подпрограмма "Обеспечение и реализация муниципальной программы" муниципальной программы Краснояружского района "Социальная поддержка граждан в Краснояружском районе"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</si>
  <si>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(Закупка товаров, работ и услуг для государственных (муниципальных) нужд)</t>
  </si>
  <si>
    <t xml:space="preserve"> 03 7 03 </t>
  </si>
  <si>
    <t>Подпограмма "Повышение эффективности работы в сфере профилактики правонарушений и борьбы с преступностью"муниципальной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</si>
  <si>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"Обеспечение доступным и комфортным жильём и коммунальными услугами жителей Краснояружского района"</t>
  </si>
  <si>
    <t xml:space="preserve"> 04 4</t>
  </si>
  <si>
    <t xml:space="preserve"> 04 4 01</t>
  </si>
  <si>
    <t>04 4 01 72220</t>
  </si>
  <si>
    <t>Сохранение объектов культурного наследия (памятников истории и культуры за счет средств областного бюджета)  (Закупка товаров, работ и услуг для государственных (муниципальных) нужд)</t>
  </si>
  <si>
    <t>Основное мероприятие "Государственная охрана объектов культурного наследия"</t>
  </si>
  <si>
    <t xml:space="preserve"> 10 1</t>
  </si>
  <si>
    <t>12 1 F2 55550</t>
  </si>
  <si>
    <t>2022 год</t>
  </si>
  <si>
    <t>Осуществление полномочий по обеспечению жильем отдельных категорий граждан,
установленных Федеральным законом от 24 ноября 1995 года № 181-ФЗ «О социальной
защите инвалидов в Российской Федерации» (Социальное обеспечение и иные выплаты населению)</t>
  </si>
  <si>
    <t>07 3 04 51760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</si>
  <si>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</si>
  <si>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Софинансирование капитальных вложений (строительство, реконструкция) в объекты муниципальной собственности (Закупка товаров, работ и услуг для государственных (муниципальных) нужд)</t>
  </si>
  <si>
    <t>04 3 04 72120</t>
  </si>
  <si>
    <t xml:space="preserve"> 04 3 04 72120</t>
  </si>
  <si>
    <t xml:space="preserve"> 01 2 02</t>
  </si>
  <si>
    <t>01 2 02 20300</t>
  </si>
  <si>
    <t>Основное мероприятие "Создание и стимулирование общественных организаций правоохранительной направленности"</t>
  </si>
  <si>
    <t>Непрограммная часть</t>
  </si>
  <si>
    <t>Подпрограмма "Доступная среда" в рамках муниципальной программы Краснояружского района "Социальная поддержка граждан в Краснояружском районе "</t>
  </si>
  <si>
    <t xml:space="preserve"> 03 5 </t>
  </si>
  <si>
    <t xml:space="preserve"> 03 5 01 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</si>
  <si>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</si>
  <si>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 xml:space="preserve">  07 3 09 </t>
  </si>
  <si>
    <t>07 3 09 73790</t>
  </si>
  <si>
    <t>Основное мероприятие Обеспечение жильем медицинских работников</t>
  </si>
  <si>
    <t>Обеспечение жильем медицинских работников (Капитальные вложения в объекты государственной (муниципальной) собственности)</t>
  </si>
  <si>
    <t>Здравоохранение</t>
  </si>
  <si>
    <t>Другие вопросы в области здравоохранения</t>
  </si>
  <si>
    <t xml:space="preserve"> 07 1 01 </t>
  </si>
  <si>
    <t>07 1 01 20010</t>
  </si>
  <si>
    <t>07 3 09 S3790</t>
  </si>
  <si>
    <t>Приложение 6</t>
  </si>
  <si>
    <t>Под-раздел</t>
  </si>
  <si>
    <t>Приложение  7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</si>
  <si>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района"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</si>
  <si>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 "</t>
  </si>
  <si>
    <t>Подпрограмма "Развитие дошкольного образо-вания" муниципальной программы Краснояружского района "Развитие образования Краснояружского района"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</si>
  <si>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 "</t>
  </si>
  <si>
    <t>Муниципальная программа Краснояружского района  "Развитие физической культуры, спорта и молодёжного движения в Краснояружском районе "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</si>
  <si>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 "</t>
  </si>
  <si>
    <t>99 9 00 00590</t>
  </si>
  <si>
    <t>Жилищное хозяйство</t>
  </si>
  <si>
    <t>Основное мероприятие "Расходы по содержанию муниципального жилищного фонда"</t>
  </si>
  <si>
    <t>Осуществление мер по социальной защите граждан, являющихся усыновителями  (Социальное обеспечение и иные выплаты населению)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</si>
  <si>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 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</si>
  <si>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 "</t>
  </si>
  <si>
    <t>Подпрограмма "Развитие дошкольного образова-ния" муниципальной программы Краснояружского района "Развитие образования Краснояружского района"</t>
  </si>
  <si>
    <t>Благоустройство (Предоставление субсидий бюджетным, автономным учреждениям и иным некоммерческим организациям)</t>
  </si>
  <si>
    <t>Реализация мероприятий по обеспечению жильем семей, имеющих детей-инвалидов, нуждающихся в улучшении жилищных условий (Капитальные вложения в объекты недвижимого имущества государственной (муниципальной) собственности)</t>
  </si>
  <si>
    <t>02 1 04 S3080</t>
  </si>
  <si>
    <t>Муниципальная программа Краснояружского района "Социальная поддержка граждан в Краснояружском районе"</t>
  </si>
  <si>
    <t>Подпрограмма "Развитие мер социальной поддержки отдельных категорий граждан" муниципальной программы Краснояружского района "Социальная поддержка граждан в Краснояружском районе"</t>
  </si>
  <si>
    <t>Основное мероприятие Мероприятия по благоустройству населённых пунктов</t>
  </si>
  <si>
    <t xml:space="preserve">  07 1 01 </t>
  </si>
  <si>
    <t>12 2 01 71450</t>
  </si>
  <si>
    <t xml:space="preserve"> 12 2</t>
  </si>
  <si>
    <t xml:space="preserve"> 12 2 01</t>
  </si>
  <si>
    <t>Подпрограмма Обеспечение проведения мероприятий по благоустройству общественных территорий и иных территорий поселений Краснояружского района</t>
  </si>
  <si>
    <t>Основное мероприятие Обеспечение проведения мероприятий по благоустройству общественных территорий и иных территорий поселений Краснояружского района, численностью населения свыше 1000 человек</t>
  </si>
  <si>
    <t>Мероприятий по благоустройству общественных территорий муниципального района (Капитальные вложения в объекты государственной (муниципальной) собственности)</t>
  </si>
  <si>
    <t>Основное мероприятие "Создание и стимулирование общественных организаций правоохранительной направленности" (Социальное обеспечение и иные выплаты населению)</t>
  </si>
  <si>
    <t>Поддержка внедрения систем видеонаблюдения в общественных местах  (Закупка товаров, работ и услуг для государственных (муниципальных) нужд)</t>
  </si>
  <si>
    <t>2024 год</t>
  </si>
  <si>
    <t>03 3 02 71520</t>
  </si>
  <si>
    <t xml:space="preserve"> 08 </t>
  </si>
  <si>
    <t xml:space="preserve"> 08 2 </t>
  </si>
  <si>
    <t xml:space="preserve"> 08 2 01 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</si>
  <si>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 на 2015-2020 годы"</t>
  </si>
  <si>
    <t>Основное мероприятие "Организация транспортного обслуживания населения"</t>
  </si>
  <si>
    <t xml:space="preserve"> 08 1 </t>
  </si>
  <si>
    <t xml:space="preserve"> 08 1 01 </t>
  </si>
  <si>
    <t>Основное мероприятие "Содержание и ремонт автомобильных дорог общего пользования местного значения"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</si>
  <si>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(Закупка товаров, работ и услуг для государственных (муниципальных) нужд)</t>
  </si>
  <si>
    <t xml:space="preserve">Приложение 3  </t>
  </si>
  <si>
    <t>Приложение 4</t>
  </si>
  <si>
    <t>Приложение  5</t>
  </si>
  <si>
    <t>к решению Муниципального совета</t>
  </si>
  <si>
    <t>Подпрограмма "Государственная охрана, сохранение и популяризация объектов культурного наследия (памятников истории и культуры) муниципальной программы Краснояружского района  "Развитие культуры и искусства Краснояружского района"</t>
  </si>
  <si>
    <t xml:space="preserve">Подпрограмма "Обеспечение и реализация муниципальной программы"  муниципальной программы Краснояружского района "Развитие культуры и искусства Краснояружского района" </t>
  </si>
  <si>
    <t>Муниципальная программа Краснояружского района  "Развитие культуры и искусства Краснояружского района"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</si>
</sst>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dd/mm/yyyy\ hh:mm"/>
  </numFmts>
  <fonts count="5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172" fontId="6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vertical="center" wrapText="1"/>
    </xf>
    <xf numFmtId="172" fontId="3" fillId="0" borderId="0" xfId="0" applyNumberFormat="1" applyFont="1" applyAlignment="1">
      <alignment/>
    </xf>
    <xf numFmtId="172" fontId="3" fillId="0" borderId="0" xfId="0" applyNumberFormat="1" applyFont="1" applyAlignment="1">
      <alignment vertical="center" wrapText="1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vertical="center" wrapText="1"/>
    </xf>
    <xf numFmtId="172" fontId="6" fillId="0" borderId="1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vertical="center" wrapText="1"/>
    </xf>
    <xf numFmtId="172" fontId="6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vertical="center" wrapText="1"/>
    </xf>
    <xf numFmtId="172" fontId="2" fillId="33" borderId="10" xfId="56" applyNumberFormat="1" applyFont="1" applyFill="1" applyBorder="1" applyAlignment="1" applyProtection="1">
      <alignment/>
      <protection/>
    </xf>
    <xf numFmtId="172" fontId="2" fillId="0" borderId="10" xfId="0" applyNumberFormat="1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/>
    </xf>
    <xf numFmtId="49" fontId="2" fillId="33" borderId="10" xfId="56" applyNumberFormat="1" applyFont="1" applyFill="1" applyBorder="1" applyAlignment="1" applyProtection="1" quotePrefix="1">
      <alignment horizontal="center"/>
      <protection/>
    </xf>
    <xf numFmtId="1" fontId="2" fillId="33" borderId="10" xfId="54" applyNumberFormat="1" applyFont="1" applyFill="1" applyBorder="1" applyAlignment="1">
      <alignment horizontal="left" wrapText="1"/>
      <protection/>
    </xf>
    <xf numFmtId="49" fontId="2" fillId="33" borderId="10" xfId="56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/>
    </xf>
    <xf numFmtId="17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72" fontId="1" fillId="33" borderId="0" xfId="0" applyNumberFormat="1" applyFont="1" applyFill="1" applyBorder="1" applyAlignment="1">
      <alignment/>
    </xf>
    <xf numFmtId="0" fontId="3" fillId="33" borderId="0" xfId="56" applyNumberFormat="1" applyFont="1" applyFill="1" applyBorder="1" applyAlignment="1" applyProtection="1">
      <alignment horizontal="left" vertical="center" wrapText="1"/>
      <protection/>
    </xf>
    <xf numFmtId="172" fontId="2" fillId="33" borderId="0" xfId="0" applyNumberFormat="1" applyFont="1" applyFill="1" applyAlignment="1">
      <alignment/>
    </xf>
    <xf numFmtId="172" fontId="2" fillId="33" borderId="0" xfId="56" applyNumberFormat="1" applyFont="1" applyFill="1" applyBorder="1" applyAlignment="1" applyProtection="1">
      <alignment horizontal="center"/>
      <protection/>
    </xf>
    <xf numFmtId="172" fontId="12" fillId="33" borderId="0" xfId="56" applyNumberFormat="1" applyFont="1" applyFill="1" applyBorder="1" applyAlignment="1" applyProtection="1">
      <alignment horizontal="center"/>
      <protection/>
    </xf>
    <xf numFmtId="49" fontId="2" fillId="33" borderId="0" xfId="56" applyNumberFormat="1" applyFont="1" applyFill="1" applyBorder="1" applyAlignment="1" applyProtection="1">
      <alignment horizontal="left" vertical="center" wrapText="1"/>
      <protection/>
    </xf>
    <xf numFmtId="49" fontId="2" fillId="33" borderId="0" xfId="56" applyNumberFormat="1" applyFont="1" applyFill="1" applyBorder="1" applyAlignment="1" applyProtection="1">
      <alignment horizontal="center" wrapText="1"/>
      <protection/>
    </xf>
    <xf numFmtId="49" fontId="2" fillId="33" borderId="0" xfId="56" applyNumberFormat="1" applyFont="1" applyFill="1" applyBorder="1" applyAlignment="1" applyProtection="1">
      <alignment horizontal="center"/>
      <protection/>
    </xf>
    <xf numFmtId="0" fontId="2" fillId="33" borderId="0" xfId="56" applyNumberFormat="1" applyFont="1" applyFill="1" applyBorder="1" applyAlignment="1" applyProtection="1">
      <alignment horizontal="center"/>
      <protection/>
    </xf>
    <xf numFmtId="172" fontId="13" fillId="33" borderId="0" xfId="0" applyNumberFormat="1" applyFont="1" applyFill="1" applyAlignment="1">
      <alignment/>
    </xf>
    <xf numFmtId="172" fontId="12" fillId="33" borderId="11" xfId="56" applyNumberFormat="1" applyFont="1" applyFill="1" applyBorder="1" applyAlignment="1" applyProtection="1">
      <alignment/>
      <protection/>
    </xf>
    <xf numFmtId="172" fontId="12" fillId="33" borderId="0" xfId="0" applyNumberFormat="1" applyFont="1" applyFill="1" applyAlignment="1">
      <alignment/>
    </xf>
    <xf numFmtId="172" fontId="2" fillId="33" borderId="11" xfId="56" applyNumberFormat="1" applyFont="1" applyFill="1" applyBorder="1" applyAlignment="1" applyProtection="1">
      <alignment/>
      <protection/>
    </xf>
    <xf numFmtId="172" fontId="6" fillId="33" borderId="0" xfId="56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wrapText="1"/>
    </xf>
    <xf numFmtId="49" fontId="5" fillId="33" borderId="10" xfId="56" applyNumberFormat="1" applyFont="1" applyFill="1" applyBorder="1" applyAlignment="1" applyProtection="1">
      <alignment horizontal="center" vertical="center" wrapText="1"/>
      <protection/>
    </xf>
    <xf numFmtId="172" fontId="6" fillId="33" borderId="10" xfId="56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 quotePrefix="1">
      <alignment horizontal="center"/>
    </xf>
    <xf numFmtId="49" fontId="6" fillId="33" borderId="10" xfId="56" applyNumberFormat="1" applyFont="1" applyFill="1" applyBorder="1" applyAlignment="1" applyProtection="1">
      <alignment horizontal="center" wrapText="1"/>
      <protection/>
    </xf>
    <xf numFmtId="49" fontId="6" fillId="33" borderId="10" xfId="56" applyNumberFormat="1" applyFont="1" applyFill="1" applyBorder="1" applyAlignment="1" applyProtection="1" quotePrefix="1">
      <alignment horizontal="center"/>
      <protection/>
    </xf>
    <xf numFmtId="172" fontId="6" fillId="33" borderId="10" xfId="56" applyNumberFormat="1" applyFont="1" applyFill="1" applyBorder="1" applyAlignment="1" applyProtection="1">
      <alignment/>
      <protection/>
    </xf>
    <xf numFmtId="49" fontId="6" fillId="33" borderId="10" xfId="56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56" applyNumberFormat="1" applyFont="1" applyFill="1" applyBorder="1" applyAlignment="1" applyProtection="1">
      <alignment horizontal="left"/>
      <protection/>
    </xf>
    <xf numFmtId="0" fontId="6" fillId="33" borderId="10" xfId="0" applyFont="1" applyFill="1" applyBorder="1" applyAlignment="1">
      <alignment horizontal="center" wrapText="1"/>
    </xf>
    <xf numFmtId="49" fontId="2" fillId="33" borderId="10" xfId="56" applyNumberFormat="1" applyFont="1" applyFill="1" applyBorder="1" applyAlignment="1" applyProtection="1">
      <alignment horizontal="center" wrapText="1"/>
      <protection/>
    </xf>
    <xf numFmtId="49" fontId="2" fillId="33" borderId="10" xfId="54" applyNumberFormat="1" applyFont="1" applyFill="1" applyBorder="1" applyAlignment="1">
      <alignment horizontal="left" wrapText="1"/>
      <protection/>
    </xf>
    <xf numFmtId="0" fontId="2" fillId="33" borderId="10" xfId="0" applyNumberFormat="1" applyFont="1" applyFill="1" applyBorder="1" applyAlignment="1">
      <alignment horizontal="left" vertical="center" wrapText="1"/>
    </xf>
    <xf numFmtId="49" fontId="2" fillId="33" borderId="10" xfId="54" applyNumberFormat="1" applyFont="1" applyFill="1" applyBorder="1" applyAlignment="1">
      <alignment horizontal="center" wrapText="1"/>
      <protection/>
    </xf>
    <xf numFmtId="2" fontId="2" fillId="33" borderId="10" xfId="56" applyNumberFormat="1" applyFont="1" applyFill="1" applyBorder="1" applyAlignment="1" applyProtection="1">
      <alignment horizontal="left" vertical="center" wrapText="1"/>
      <protection/>
    </xf>
    <xf numFmtId="49" fontId="2" fillId="33" borderId="10" xfId="56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>
      <alignment horizontal="left" vertical="center" wrapText="1"/>
    </xf>
    <xf numFmtId="49" fontId="6" fillId="33" borderId="10" xfId="56" applyNumberFormat="1" applyFont="1" applyFill="1" applyBorder="1" applyAlignment="1" applyProtection="1" quotePrefix="1">
      <alignment horizontal="center" wrapText="1"/>
      <protection/>
    </xf>
    <xf numFmtId="3" fontId="6" fillId="33" borderId="10" xfId="56" applyNumberFormat="1" applyFont="1" applyFill="1" applyBorder="1" applyAlignment="1" applyProtection="1">
      <alignment horizontal="center" wrapText="1"/>
      <protection/>
    </xf>
    <xf numFmtId="49" fontId="2" fillId="33" borderId="10" xfId="56" applyNumberFormat="1" applyFont="1" applyFill="1" applyBorder="1" applyAlignment="1" applyProtection="1" quotePrefix="1">
      <alignment horizontal="center" wrapText="1"/>
      <protection/>
    </xf>
    <xf numFmtId="49" fontId="2" fillId="33" borderId="10" xfId="56" applyNumberFormat="1" applyFont="1" applyFill="1" applyBorder="1" applyAlignment="1" applyProtection="1">
      <alignment horizontal="left" wrapText="1"/>
      <protection/>
    </xf>
    <xf numFmtId="3" fontId="2" fillId="33" borderId="10" xfId="56" applyNumberFormat="1" applyFont="1" applyFill="1" applyBorder="1" applyAlignment="1" applyProtection="1">
      <alignment horizontal="center" wrapText="1"/>
      <protection/>
    </xf>
    <xf numFmtId="0" fontId="6" fillId="33" borderId="10" xfId="0" applyNumberFormat="1" applyFont="1" applyFill="1" applyBorder="1" applyAlignment="1">
      <alignment horizontal="justify" wrapText="1"/>
    </xf>
    <xf numFmtId="49" fontId="6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justify" wrapText="1"/>
    </xf>
    <xf numFmtId="0" fontId="2" fillId="33" borderId="10" xfId="0" applyNumberFormat="1" applyFont="1" applyFill="1" applyBorder="1" applyAlignment="1">
      <alignment horizontal="justify" wrapText="1"/>
    </xf>
    <xf numFmtId="49" fontId="6" fillId="33" borderId="10" xfId="54" applyNumberFormat="1" applyFont="1" applyFill="1" applyBorder="1" applyAlignment="1">
      <alignment horizontal="center" wrapText="1"/>
      <protection/>
    </xf>
    <xf numFmtId="49" fontId="2" fillId="33" borderId="10" xfId="55" applyNumberFormat="1" applyFont="1" applyFill="1" applyBorder="1" applyAlignment="1">
      <alignment horizont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2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 applyProtection="1">
      <alignment horizontal="center" wrapText="1"/>
      <protection/>
    </xf>
    <xf numFmtId="49" fontId="6" fillId="33" borderId="10" xfId="56" applyNumberFormat="1" applyFont="1" applyFill="1" applyBorder="1" applyAlignment="1" applyProtection="1">
      <alignment horizontal="left"/>
      <protection/>
    </xf>
    <xf numFmtId="49" fontId="2" fillId="33" borderId="10" xfId="56" applyNumberFormat="1" applyFont="1" applyFill="1" applyBorder="1" applyAlignment="1" applyProtection="1" quotePrefix="1">
      <alignment horizontal="left"/>
      <protection/>
    </xf>
    <xf numFmtId="1" fontId="2" fillId="33" borderId="10" xfId="54" applyNumberFormat="1" applyFont="1" applyFill="1" applyBorder="1" applyAlignment="1">
      <alignment horizontal="center" wrapText="1"/>
      <protection/>
    </xf>
    <xf numFmtId="0" fontId="6" fillId="33" borderId="10" xfId="0" applyFont="1" applyFill="1" applyBorder="1" applyAlignment="1">
      <alignment horizontal="center"/>
    </xf>
    <xf numFmtId="1" fontId="6" fillId="33" borderId="10" xfId="54" applyNumberFormat="1" applyFont="1" applyFill="1" applyBorder="1" applyAlignment="1">
      <alignment horizontal="center" wrapText="1"/>
      <protection/>
    </xf>
    <xf numFmtId="49" fontId="2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/>
    </xf>
    <xf numFmtId="172" fontId="2" fillId="33" borderId="12" xfId="0" applyNumberFormat="1" applyFont="1" applyFill="1" applyBorder="1" applyAlignment="1">
      <alignment/>
    </xf>
    <xf numFmtId="172" fontId="2" fillId="33" borderId="12" xfId="56" applyNumberFormat="1" applyFont="1" applyFill="1" applyBorder="1" applyAlignment="1" applyProtection="1">
      <alignment/>
      <protection/>
    </xf>
    <xf numFmtId="1" fontId="2" fillId="33" borderId="10" xfId="54" applyNumberFormat="1" applyFont="1" applyFill="1" applyBorder="1" applyAlignment="1" quotePrefix="1">
      <alignment horizontal="left" wrapText="1"/>
      <protection/>
    </xf>
    <xf numFmtId="49" fontId="2" fillId="33" borderId="10" xfId="0" applyNumberFormat="1" applyFont="1" applyFill="1" applyBorder="1" applyAlignment="1">
      <alignment horizontal="left"/>
    </xf>
    <xf numFmtId="173" fontId="6" fillId="33" borderId="10" xfId="54" applyNumberFormat="1" applyFont="1" applyFill="1" applyBorder="1" applyAlignment="1">
      <alignment horizontal="center" wrapText="1"/>
      <protection/>
    </xf>
    <xf numFmtId="49" fontId="6" fillId="33" borderId="10" xfId="0" applyNumberFormat="1" applyFont="1" applyFill="1" applyBorder="1" applyAlignment="1" quotePrefix="1">
      <alignment horizontal="center"/>
    </xf>
    <xf numFmtId="49" fontId="2" fillId="33" borderId="10" xfId="0" applyNumberFormat="1" applyFont="1" applyFill="1" applyBorder="1" applyAlignment="1" quotePrefix="1">
      <alignment horizontal="center"/>
    </xf>
    <xf numFmtId="49" fontId="2" fillId="33" borderId="10" xfId="0" applyNumberFormat="1" applyFont="1" applyFill="1" applyBorder="1" applyAlignment="1">
      <alignment horizontal="left" vertical="center" wrapText="1"/>
    </xf>
    <xf numFmtId="172" fontId="6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 applyProtection="1">
      <alignment horizontal="center" wrapText="1"/>
      <protection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49" fontId="14" fillId="33" borderId="10" xfId="0" applyNumberFormat="1" applyFont="1" applyFill="1" applyBorder="1" applyAlignment="1" applyProtection="1">
      <alignment horizontal="left" vertical="center" wrapText="1"/>
      <protection/>
    </xf>
    <xf numFmtId="49" fontId="14" fillId="33" borderId="10" xfId="56" applyNumberFormat="1" applyFont="1" applyFill="1" applyBorder="1" applyAlignment="1" applyProtection="1">
      <alignment horizontal="center"/>
      <protection/>
    </xf>
    <xf numFmtId="49" fontId="6" fillId="33" borderId="10" xfId="56" applyNumberFormat="1" applyFont="1" applyFill="1" applyBorder="1" applyAlignment="1" applyProtection="1">
      <alignment horizontal="left" vertical="center"/>
      <protection/>
    </xf>
    <xf numFmtId="2" fontId="6" fillId="33" borderId="10" xfId="0" applyNumberFormat="1" applyFont="1" applyFill="1" applyBorder="1" applyAlignment="1">
      <alignment horizontal="center" wrapText="1"/>
    </xf>
    <xf numFmtId="3" fontId="6" fillId="33" borderId="10" xfId="56" applyNumberFormat="1" applyFont="1" applyFill="1" applyBorder="1" applyAlignment="1" applyProtection="1">
      <alignment horizontal="center"/>
      <protection/>
    </xf>
    <xf numFmtId="2" fontId="2" fillId="33" borderId="10" xfId="0" applyNumberFormat="1" applyFont="1" applyFill="1" applyBorder="1" applyAlignment="1">
      <alignment horizontal="center" wrapText="1"/>
    </xf>
    <xf numFmtId="3" fontId="2" fillId="33" borderId="10" xfId="56" applyNumberFormat="1" applyFont="1" applyFill="1" applyBorder="1" applyAlignment="1" applyProtection="1">
      <alignment horizontal="center"/>
      <protection/>
    </xf>
    <xf numFmtId="172" fontId="6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wrapText="1"/>
    </xf>
    <xf numFmtId="0" fontId="2" fillId="33" borderId="10" xfId="0" applyFont="1" applyFill="1" applyBorder="1" applyAlignment="1" quotePrefix="1">
      <alignment horizontal="center"/>
    </xf>
    <xf numFmtId="49" fontId="2" fillId="33" borderId="13" xfId="0" applyNumberFormat="1" applyFont="1" applyFill="1" applyBorder="1" applyAlignment="1" applyProtection="1">
      <alignment horizontal="center" wrapText="1"/>
      <protection/>
    </xf>
    <xf numFmtId="49" fontId="2" fillId="33" borderId="10" xfId="55" applyNumberFormat="1" applyFont="1" applyFill="1" applyBorder="1" applyAlignment="1">
      <alignment horizontal="left" wrapText="1"/>
      <protection/>
    </xf>
    <xf numFmtId="0" fontId="2" fillId="33" borderId="10" xfId="0" applyFont="1" applyFill="1" applyBorder="1" applyAlignment="1" quotePrefix="1">
      <alignment horizontal="left"/>
    </xf>
    <xf numFmtId="0" fontId="2" fillId="33" borderId="10" xfId="0" applyFont="1" applyFill="1" applyBorder="1" applyAlignment="1">
      <alignment horizontal="left"/>
    </xf>
    <xf numFmtId="4" fontId="2" fillId="33" borderId="10" xfId="56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>
      <alignment/>
    </xf>
    <xf numFmtId="49" fontId="2" fillId="33" borderId="14" xfId="0" applyNumberFormat="1" applyFont="1" applyFill="1" applyBorder="1" applyAlignment="1" applyProtection="1">
      <alignment horizontal="left" vertical="center" wrapText="1"/>
      <protection/>
    </xf>
    <xf numFmtId="172" fontId="5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2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/>
    </xf>
    <xf numFmtId="49" fontId="6" fillId="33" borderId="10" xfId="54" applyNumberFormat="1" applyFont="1" applyFill="1" applyBorder="1" applyAlignment="1">
      <alignment horizontal="left" wrapText="1"/>
      <protection/>
    </xf>
    <xf numFmtId="49" fontId="2" fillId="33" borderId="14" xfId="0" applyNumberFormat="1" applyFont="1" applyFill="1" applyBorder="1" applyAlignment="1" applyProtection="1">
      <alignment horizontal="center" wrapText="1"/>
      <protection/>
    </xf>
    <xf numFmtId="4" fontId="2" fillId="33" borderId="10" xfId="56" applyNumberFormat="1" applyFont="1" applyFill="1" applyBorder="1" applyAlignment="1" applyProtection="1">
      <alignment horizontal="left" vertical="center" wrapText="1"/>
      <protection/>
    </xf>
    <xf numFmtId="49" fontId="2" fillId="33" borderId="10" xfId="56" applyNumberFormat="1" applyFont="1" applyFill="1" applyBorder="1" applyAlignment="1" applyProtection="1" quotePrefix="1">
      <alignment/>
      <protection/>
    </xf>
    <xf numFmtId="49" fontId="6" fillId="33" borderId="0" xfId="0" applyNumberFormat="1" applyFont="1" applyFill="1" applyBorder="1" applyAlignment="1">
      <alignment horizontal="left" vertical="center" wrapText="1"/>
    </xf>
    <xf numFmtId="49" fontId="6" fillId="33" borderId="0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2" fontId="6" fillId="33" borderId="0" xfId="56" applyNumberFormat="1" applyFont="1" applyFill="1" applyBorder="1" applyAlignment="1" applyProtection="1">
      <alignment/>
      <protection/>
    </xf>
    <xf numFmtId="172" fontId="2" fillId="33" borderId="0" xfId="56" applyNumberFormat="1" applyFont="1" applyFill="1" applyBorder="1" applyAlignment="1" applyProtection="1">
      <alignment/>
      <protection/>
    </xf>
    <xf numFmtId="172" fontId="2" fillId="33" borderId="10" xfId="56" applyNumberFormat="1" applyFont="1" applyFill="1" applyBorder="1" applyAlignment="1" applyProtection="1">
      <alignment horizontal="right" vertical="center" wrapText="1"/>
      <protection/>
    </xf>
    <xf numFmtId="172" fontId="6" fillId="33" borderId="12" xfId="56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left"/>
    </xf>
    <xf numFmtId="172" fontId="6" fillId="33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left" vertical="center" wrapText="1"/>
    </xf>
    <xf numFmtId="3" fontId="2" fillId="33" borderId="10" xfId="54" applyNumberFormat="1" applyFont="1" applyFill="1" applyBorder="1" applyAlignment="1">
      <alignment horizontal="left" wrapText="1"/>
      <protection/>
    </xf>
    <xf numFmtId="3" fontId="2" fillId="33" borderId="10" xfId="54" applyNumberFormat="1" applyFont="1" applyFill="1" applyBorder="1" applyAlignment="1">
      <alignment horizontal="center" wrapText="1"/>
      <protection/>
    </xf>
    <xf numFmtId="49" fontId="2" fillId="33" borderId="10" xfId="56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 horizontal="justify" wrapText="1"/>
    </xf>
    <xf numFmtId="1" fontId="6" fillId="33" borderId="10" xfId="54" applyNumberFormat="1" applyFont="1" applyFill="1" applyBorder="1" applyAlignment="1">
      <alignment horizontal="left" wrapText="1"/>
      <protection/>
    </xf>
    <xf numFmtId="0" fontId="2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vertical="center" wrapText="1"/>
    </xf>
    <xf numFmtId="0" fontId="3" fillId="33" borderId="0" xfId="56" applyNumberFormat="1" applyFont="1" applyFill="1" applyBorder="1" applyAlignment="1" applyProtection="1">
      <alignment horizontal="center" wrapText="1"/>
      <protection/>
    </xf>
    <xf numFmtId="49" fontId="6" fillId="33" borderId="10" xfId="56" applyNumberFormat="1" applyFont="1" applyFill="1" applyBorder="1" applyAlignment="1" applyProtection="1">
      <alignment horizontal="left" vertical="center" wrapText="1"/>
      <protection/>
    </xf>
    <xf numFmtId="49" fontId="8" fillId="33" borderId="10" xfId="56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left" vertical="center" wrapText="1"/>
    </xf>
    <xf numFmtId="172" fontId="14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NumberFormat="1" applyFont="1" applyFill="1" applyBorder="1" applyAlignment="1" applyProtection="1">
      <alignment horizontal="center" wrapText="1"/>
      <protection/>
    </xf>
    <xf numFmtId="49" fontId="2" fillId="0" borderId="0" xfId="56" applyNumberFormat="1" applyFont="1" applyFill="1" applyBorder="1" applyAlignment="1" applyProtection="1">
      <alignment horizontal="left" vertical="center" wrapText="1"/>
      <protection/>
    </xf>
    <xf numFmtId="49" fontId="2" fillId="0" borderId="0" xfId="56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49" fontId="8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6" fillId="0" borderId="10" xfId="56" applyNumberFormat="1" applyFont="1" applyFill="1" applyBorder="1" applyAlignment="1" applyProtection="1">
      <alignment horizontal="left" vertical="center" wrapText="1"/>
      <protection/>
    </xf>
    <xf numFmtId="172" fontId="6" fillId="0" borderId="10" xfId="56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49" fontId="8" fillId="0" borderId="10" xfId="56" applyNumberFormat="1" applyFont="1" applyFill="1" applyBorder="1" applyAlignment="1" applyProtection="1" quotePrefix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/>
    </xf>
    <xf numFmtId="49" fontId="2" fillId="0" borderId="10" xfId="56" applyNumberFormat="1" applyFont="1" applyFill="1" applyBorder="1" applyAlignment="1" applyProtection="1">
      <alignment horizontal="left" vertical="center" wrapText="1"/>
      <protection/>
    </xf>
    <xf numFmtId="172" fontId="2" fillId="0" borderId="10" xfId="56" applyNumberFormat="1" applyFont="1" applyFill="1" applyBorder="1" applyAlignment="1" applyProtection="1">
      <alignment horizontal="right" vertical="center" wrapText="1"/>
      <protection/>
    </xf>
    <xf numFmtId="49" fontId="6" fillId="0" borderId="10" xfId="56" applyNumberFormat="1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6" fillId="33" borderId="10" xfId="0" applyFont="1" applyFill="1" applyBorder="1" applyAlignment="1">
      <alignment vertical="center" wrapText="1"/>
    </xf>
    <xf numFmtId="49" fontId="6" fillId="33" borderId="10" xfId="56" applyNumberFormat="1" applyFont="1" applyFill="1" applyBorder="1" applyAlignment="1" applyProtection="1">
      <alignment vertical="center" wrapText="1"/>
      <protection/>
    </xf>
    <xf numFmtId="0" fontId="2" fillId="33" borderId="10" xfId="0" applyNumberFormat="1" applyFont="1" applyFill="1" applyBorder="1" applyAlignment="1">
      <alignment vertical="center" wrapText="1"/>
    </xf>
    <xf numFmtId="2" fontId="2" fillId="33" borderId="10" xfId="56" applyNumberFormat="1" applyFont="1" applyFill="1" applyBorder="1" applyAlignment="1" applyProtection="1">
      <alignment vertical="center" wrapText="1"/>
      <protection/>
    </xf>
    <xf numFmtId="49" fontId="2" fillId="33" borderId="10" xfId="56" applyNumberFormat="1" applyFont="1" applyFill="1" applyBorder="1" applyAlignment="1" applyProtection="1">
      <alignment vertical="center" wrapText="1"/>
      <protection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2" fontId="2" fillId="33" borderId="10" xfId="0" applyNumberFormat="1" applyFont="1" applyFill="1" applyBorder="1" applyAlignment="1" applyProtection="1">
      <alignment vertical="center" wrapText="1"/>
      <protection/>
    </xf>
    <xf numFmtId="49" fontId="6" fillId="33" borderId="10" xfId="0" applyNumberFormat="1" applyFont="1" applyFill="1" applyBorder="1" applyAlignment="1">
      <alignment vertical="center" wrapText="1"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6" fillId="33" borderId="10" xfId="56" applyNumberFormat="1" applyFont="1" applyFill="1" applyBorder="1" applyAlignment="1" applyProtection="1">
      <alignment vertical="center"/>
      <protection/>
    </xf>
    <xf numFmtId="49" fontId="2" fillId="33" borderId="14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Alignment="1">
      <alignment vertical="center" wrapText="1"/>
    </xf>
    <xf numFmtId="0" fontId="3" fillId="33" borderId="0" xfId="56" applyNumberFormat="1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>
      <alignment horizontal="right"/>
    </xf>
    <xf numFmtId="172" fontId="5" fillId="33" borderId="15" xfId="0" applyNumberFormat="1" applyFont="1" applyFill="1" applyBorder="1" applyAlignment="1">
      <alignment horizontal="center" vertical="center" wrapText="1"/>
    </xf>
    <xf numFmtId="172" fontId="5" fillId="33" borderId="16" xfId="0" applyNumberFormat="1" applyFont="1" applyFill="1" applyBorder="1" applyAlignment="1">
      <alignment horizontal="center" vertical="center" wrapText="1"/>
    </xf>
    <xf numFmtId="172" fontId="8" fillId="33" borderId="10" xfId="56" applyNumberFormat="1" applyFont="1" applyFill="1" applyBorder="1" applyAlignment="1" applyProtection="1">
      <alignment horizontal="center" vertical="center" wrapText="1"/>
      <protection/>
    </xf>
    <xf numFmtId="172" fontId="5" fillId="33" borderId="10" xfId="0" applyNumberFormat="1" applyFont="1" applyFill="1" applyBorder="1" applyAlignment="1">
      <alignment horizontal="center" vertical="center" wrapText="1"/>
    </xf>
    <xf numFmtId="49" fontId="8" fillId="33" borderId="10" xfId="56" applyNumberFormat="1" applyFont="1" applyFill="1" applyBorder="1" applyAlignment="1" applyProtection="1">
      <alignment horizontal="center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wrapText="1"/>
    </xf>
    <xf numFmtId="172" fontId="5" fillId="33" borderId="15" xfId="0" applyNumberFormat="1" applyFont="1" applyFill="1" applyBorder="1" applyAlignment="1">
      <alignment horizontal="center" wrapText="1"/>
    </xf>
    <xf numFmtId="172" fontId="5" fillId="33" borderId="16" xfId="0" applyNumberFormat="1" applyFont="1" applyFill="1" applyBorder="1" applyAlignment="1">
      <alignment horizontal="center" wrapText="1"/>
    </xf>
    <xf numFmtId="172" fontId="8" fillId="33" borderId="15" xfId="56" applyNumberFormat="1" applyFont="1" applyFill="1" applyBorder="1" applyAlignment="1" applyProtection="1">
      <alignment horizontal="center" vertical="center" wrapText="1"/>
      <protection/>
    </xf>
    <xf numFmtId="172" fontId="8" fillId="33" borderId="16" xfId="56" applyNumberFormat="1" applyFont="1" applyFill="1" applyBorder="1" applyAlignment="1" applyProtection="1">
      <alignment horizontal="center" vertical="center" wrapText="1"/>
      <protection/>
    </xf>
    <xf numFmtId="172" fontId="5" fillId="33" borderId="10" xfId="0" applyNumberFormat="1" applyFont="1" applyFill="1" applyBorder="1" applyAlignment="1">
      <alignment horizontal="center" wrapText="1"/>
    </xf>
    <xf numFmtId="49" fontId="6" fillId="33" borderId="10" xfId="56" applyNumberFormat="1" applyFont="1" applyFill="1" applyBorder="1" applyAlignment="1" applyProtection="1">
      <alignment horizontal="left" vertical="center" wrapText="1"/>
      <protection/>
    </xf>
    <xf numFmtId="2" fontId="3" fillId="33" borderId="0" xfId="56" applyNumberFormat="1" applyFont="1" applyFill="1" applyBorder="1" applyAlignment="1" applyProtection="1">
      <alignment horizontal="center" wrapText="1"/>
      <protection/>
    </xf>
    <xf numFmtId="0" fontId="1" fillId="35" borderId="0" xfId="0" applyFont="1" applyFill="1" applyAlignment="1">
      <alignment horizontal="center"/>
    </xf>
    <xf numFmtId="3" fontId="6" fillId="0" borderId="11" xfId="56" applyNumberFormat="1" applyFont="1" applyFill="1" applyBorder="1" applyAlignment="1" applyProtection="1">
      <alignment horizontal="right"/>
      <protection/>
    </xf>
    <xf numFmtId="49" fontId="6" fillId="0" borderId="10" xfId="56" applyNumberFormat="1" applyFont="1" applyFill="1" applyBorder="1" applyAlignment="1" applyProtection="1">
      <alignment horizontal="center" vertical="center" wrapText="1"/>
      <protection/>
    </xf>
    <xf numFmtId="49" fontId="8" fillId="0" borderId="10" xfId="56" applyNumberFormat="1" applyFont="1" applyFill="1" applyBorder="1" applyAlignment="1" applyProtection="1">
      <alignment horizontal="center" vertical="center" wrapText="1"/>
      <protection/>
    </xf>
    <xf numFmtId="3" fontId="6" fillId="0" borderId="15" xfId="56" applyNumberFormat="1" applyFont="1" applyFill="1" applyBorder="1" applyAlignment="1" applyProtection="1">
      <alignment horizontal="center" vertical="center"/>
      <protection/>
    </xf>
    <xf numFmtId="3" fontId="6" fillId="0" borderId="17" xfId="56" applyNumberFormat="1" applyFont="1" applyFill="1" applyBorder="1" applyAlignment="1" applyProtection="1">
      <alignment horizontal="center" vertical="center"/>
      <protection/>
    </xf>
    <xf numFmtId="3" fontId="6" fillId="0" borderId="16" xfId="56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right"/>
    </xf>
    <xf numFmtId="172" fontId="3" fillId="0" borderId="0" xfId="0" applyNumberFormat="1" applyFont="1" applyAlignment="1">
      <alignment horizontal="center" wrapText="1"/>
    </xf>
    <xf numFmtId="172" fontId="2" fillId="0" borderId="11" xfId="0" applyNumberFormat="1" applyFont="1" applyBorder="1" applyAlignment="1">
      <alignment horizontal="right"/>
    </xf>
    <xf numFmtId="172" fontId="1" fillId="0" borderId="0" xfId="0" applyNumberFormat="1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лексеевский уведомление" xfId="54"/>
    <cellStyle name="Обычный_Валуйский уведомление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0"/>
  <sheetViews>
    <sheetView zoomScale="80" zoomScaleNormal="80" zoomScalePageLayoutView="60" workbookViewId="0" topLeftCell="A1">
      <selection activeCell="R10" sqref="R10"/>
    </sheetView>
  </sheetViews>
  <sheetFormatPr defaultColWidth="9.00390625" defaultRowHeight="12.75"/>
  <cols>
    <col min="1" max="1" width="28.75390625" style="122" customWidth="1"/>
    <col min="2" max="2" width="7.00390625" style="123" customWidth="1"/>
    <col min="3" max="3" width="4.625" style="124" customWidth="1"/>
    <col min="4" max="4" width="4.375" style="124" customWidth="1"/>
    <col min="5" max="5" width="13.625" style="124" customWidth="1"/>
    <col min="6" max="6" width="5.625" style="124" customWidth="1"/>
    <col min="7" max="7" width="12.625" style="125" customWidth="1"/>
    <col min="8" max="8" width="12.875" style="35" hidden="1" customWidth="1"/>
    <col min="9" max="9" width="11.125" style="35" hidden="1" customWidth="1"/>
    <col min="10" max="10" width="12.75390625" style="125" customWidth="1"/>
    <col min="11" max="11" width="12.25390625" style="35" hidden="1" customWidth="1"/>
    <col min="12" max="12" width="11.125" style="35" hidden="1" customWidth="1"/>
    <col min="13" max="13" width="12.375" style="125" customWidth="1"/>
    <col min="14" max="14" width="12.625" style="35" hidden="1" customWidth="1"/>
    <col min="15" max="15" width="11.125" style="35" hidden="1" customWidth="1"/>
    <col min="16" max="16384" width="9.125" style="27" customWidth="1"/>
  </cols>
  <sheetData>
    <row r="1" spans="1:15" s="29" customFormat="1" ht="18.75">
      <c r="A1" s="195" t="s">
        <v>1018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28"/>
      <c r="O1" s="28"/>
    </row>
    <row r="2" spans="1:15" s="29" customFormat="1" ht="18.75">
      <c r="A2" s="195" t="s">
        <v>1021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28"/>
      <c r="O2" s="28"/>
    </row>
    <row r="3" spans="1:15" s="29" customFormat="1" ht="18.75">
      <c r="A3" s="195" t="s">
        <v>937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28"/>
      <c r="O3" s="28"/>
    </row>
    <row r="4" spans="1:15" s="29" customFormat="1" ht="18.75">
      <c r="A4" s="195" t="s">
        <v>305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28"/>
      <c r="O4" s="28"/>
    </row>
    <row r="5" spans="1:15" s="29" customFormat="1" ht="18.75">
      <c r="A5" s="30"/>
      <c r="B5" s="31"/>
      <c r="C5" s="32"/>
      <c r="D5" s="32"/>
      <c r="E5" s="32"/>
      <c r="F5" s="32"/>
      <c r="G5" s="33"/>
      <c r="H5" s="28"/>
      <c r="I5" s="28"/>
      <c r="J5" s="33"/>
      <c r="K5" s="28"/>
      <c r="L5" s="28"/>
      <c r="M5" s="33"/>
      <c r="N5" s="28"/>
      <c r="O5" s="28"/>
    </row>
    <row r="6" spans="1:15" s="29" customFormat="1" ht="18.75">
      <c r="A6" s="194" t="s">
        <v>833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28"/>
      <c r="O6" s="28"/>
    </row>
    <row r="7" spans="1:15" s="29" customFormat="1" ht="18.75">
      <c r="A7" s="194" t="s">
        <v>338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28"/>
      <c r="O7" s="28"/>
    </row>
    <row r="8" spans="1:15" s="29" customFormat="1" ht="18.75">
      <c r="A8" s="34"/>
      <c r="B8" s="152"/>
      <c r="C8" s="152"/>
      <c r="D8" s="152"/>
      <c r="E8" s="152"/>
      <c r="F8" s="152"/>
      <c r="H8" s="35"/>
      <c r="I8" s="35"/>
      <c r="J8" s="36"/>
      <c r="K8" s="35"/>
      <c r="L8" s="35"/>
      <c r="M8" s="37"/>
      <c r="N8" s="35"/>
      <c r="O8" s="35"/>
    </row>
    <row r="9" spans="1:15" ht="15.75">
      <c r="A9" s="38"/>
      <c r="B9" s="39"/>
      <c r="C9" s="40"/>
      <c r="D9" s="40"/>
      <c r="E9" s="40"/>
      <c r="F9" s="41"/>
      <c r="G9" s="42"/>
      <c r="H9" s="43"/>
      <c r="I9" s="43"/>
      <c r="J9" s="44"/>
      <c r="K9" s="45"/>
      <c r="L9" s="45"/>
      <c r="M9" s="46" t="s">
        <v>834</v>
      </c>
      <c r="N9" s="45"/>
      <c r="O9" s="45"/>
    </row>
    <row r="10" spans="1:15" s="47" customFormat="1" ht="12.75">
      <c r="A10" s="201" t="s">
        <v>835</v>
      </c>
      <c r="B10" s="202" t="s">
        <v>31</v>
      </c>
      <c r="C10" s="200" t="s">
        <v>836</v>
      </c>
      <c r="D10" s="200" t="s">
        <v>613</v>
      </c>
      <c r="E10" s="200" t="s">
        <v>837</v>
      </c>
      <c r="F10" s="200" t="s">
        <v>612</v>
      </c>
      <c r="G10" s="198" t="s">
        <v>952</v>
      </c>
      <c r="H10" s="199" t="s">
        <v>838</v>
      </c>
      <c r="I10" s="199" t="s">
        <v>839</v>
      </c>
      <c r="J10" s="198" t="s">
        <v>402</v>
      </c>
      <c r="K10" s="199" t="s">
        <v>838</v>
      </c>
      <c r="L10" s="199" t="s">
        <v>839</v>
      </c>
      <c r="M10" s="198" t="s">
        <v>1007</v>
      </c>
      <c r="N10" s="199" t="s">
        <v>838</v>
      </c>
      <c r="O10" s="196" t="s">
        <v>839</v>
      </c>
    </row>
    <row r="11" spans="1:15" s="48" customFormat="1" ht="48.75" customHeight="1">
      <c r="A11" s="201"/>
      <c r="B11" s="202"/>
      <c r="C11" s="200"/>
      <c r="D11" s="200"/>
      <c r="E11" s="200"/>
      <c r="F11" s="200"/>
      <c r="G11" s="198"/>
      <c r="H11" s="199"/>
      <c r="I11" s="199"/>
      <c r="J11" s="198"/>
      <c r="K11" s="199"/>
      <c r="L11" s="199"/>
      <c r="M11" s="198"/>
      <c r="N11" s="199"/>
      <c r="O11" s="197"/>
    </row>
    <row r="12" spans="1:15" s="53" customFormat="1" ht="15.75">
      <c r="A12" s="49" t="s">
        <v>840</v>
      </c>
      <c r="B12" s="50"/>
      <c r="C12" s="51"/>
      <c r="D12" s="51"/>
      <c r="E12" s="51"/>
      <c r="F12" s="51"/>
      <c r="G12" s="52">
        <f aca="true" t="shared" si="0" ref="G12:O12">SUM(G13,G243,G251,G333,G357,G430,G493,G603)</f>
        <v>1432025.7</v>
      </c>
      <c r="H12" s="52">
        <f t="shared" si="0"/>
        <v>829545.8</v>
      </c>
      <c r="I12" s="52">
        <f t="shared" si="0"/>
        <v>602479.9</v>
      </c>
      <c r="J12" s="52">
        <f t="shared" si="0"/>
        <v>1224807.9000000001</v>
      </c>
      <c r="K12" s="52">
        <f t="shared" si="0"/>
        <v>769100.7999999998</v>
      </c>
      <c r="L12" s="52">
        <f t="shared" si="0"/>
        <v>455707.1</v>
      </c>
      <c r="M12" s="52">
        <f t="shared" si="0"/>
        <v>1066249.2999999998</v>
      </c>
      <c r="N12" s="52">
        <f t="shared" si="0"/>
        <v>614554.7</v>
      </c>
      <c r="O12" s="52">
        <f t="shared" si="0"/>
        <v>451694.6</v>
      </c>
    </row>
    <row r="13" spans="1:15" s="53" customFormat="1" ht="47.25">
      <c r="A13" s="179" t="s">
        <v>380</v>
      </c>
      <c r="B13" s="55">
        <v>850</v>
      </c>
      <c r="C13" s="51"/>
      <c r="D13" s="51"/>
      <c r="E13" s="51"/>
      <c r="F13" s="51"/>
      <c r="G13" s="52">
        <f aca="true" t="shared" si="1" ref="G13:O13">SUM(G14,G47,G72,G120,G160,G171,G188,G200,G193,G230,G238)</f>
        <v>332855.4</v>
      </c>
      <c r="H13" s="52">
        <f t="shared" si="1"/>
        <v>99308.90000000001</v>
      </c>
      <c r="I13" s="52">
        <f t="shared" si="1"/>
        <v>233546.50000000006</v>
      </c>
      <c r="J13" s="52">
        <f t="shared" si="1"/>
        <v>231450.69999999998</v>
      </c>
      <c r="K13" s="52">
        <f t="shared" si="1"/>
        <v>34522.899999999994</v>
      </c>
      <c r="L13" s="52">
        <f t="shared" si="1"/>
        <v>196927.80000000002</v>
      </c>
      <c r="M13" s="52">
        <f t="shared" si="1"/>
        <v>232432.1</v>
      </c>
      <c r="N13" s="52">
        <f t="shared" si="1"/>
        <v>28948</v>
      </c>
      <c r="O13" s="52">
        <f t="shared" si="1"/>
        <v>203484.1</v>
      </c>
    </row>
    <row r="14" spans="1:15" ht="31.5">
      <c r="A14" s="180" t="s">
        <v>381</v>
      </c>
      <c r="B14" s="56" t="s">
        <v>382</v>
      </c>
      <c r="C14" s="57" t="s">
        <v>418</v>
      </c>
      <c r="D14" s="26"/>
      <c r="E14" s="26"/>
      <c r="F14" s="26"/>
      <c r="G14" s="58">
        <f>SUM(G15,G19,G37,G41)</f>
        <v>50602.4</v>
      </c>
      <c r="H14" s="58">
        <f aca="true" t="shared" si="2" ref="H14:O14">SUM(H15,H19,H37,H41)</f>
        <v>778</v>
      </c>
      <c r="I14" s="58">
        <f t="shared" si="2"/>
        <v>49824.4</v>
      </c>
      <c r="J14" s="58">
        <f t="shared" si="2"/>
        <v>43854.7</v>
      </c>
      <c r="K14" s="58">
        <f t="shared" si="2"/>
        <v>770.5</v>
      </c>
      <c r="L14" s="58">
        <f t="shared" si="2"/>
        <v>43084.2</v>
      </c>
      <c r="M14" s="58">
        <f t="shared" si="2"/>
        <v>48757.4</v>
      </c>
      <c r="N14" s="58">
        <f t="shared" si="2"/>
        <v>797.3</v>
      </c>
      <c r="O14" s="58">
        <f t="shared" si="2"/>
        <v>47960.1</v>
      </c>
    </row>
    <row r="15" spans="1:15" ht="94.5">
      <c r="A15" s="180" t="s">
        <v>383</v>
      </c>
      <c r="B15" s="56" t="s">
        <v>382</v>
      </c>
      <c r="C15" s="57" t="s">
        <v>418</v>
      </c>
      <c r="D15" s="57" t="s">
        <v>424</v>
      </c>
      <c r="E15" s="59"/>
      <c r="F15" s="59"/>
      <c r="G15" s="58">
        <f>G16</f>
        <v>2428</v>
      </c>
      <c r="H15" s="58">
        <f aca="true" t="shared" si="3" ref="H15:O17">H16</f>
        <v>0</v>
      </c>
      <c r="I15" s="58">
        <f t="shared" si="3"/>
        <v>2428</v>
      </c>
      <c r="J15" s="58">
        <f>J16</f>
        <v>2525</v>
      </c>
      <c r="K15" s="58">
        <f t="shared" si="3"/>
        <v>0</v>
      </c>
      <c r="L15" s="58">
        <f t="shared" si="3"/>
        <v>2525</v>
      </c>
      <c r="M15" s="58">
        <f>M16</f>
        <v>2646</v>
      </c>
      <c r="N15" s="58">
        <f t="shared" si="3"/>
        <v>0</v>
      </c>
      <c r="O15" s="58">
        <f t="shared" si="3"/>
        <v>2646</v>
      </c>
    </row>
    <row r="16" spans="1:15" ht="47.25">
      <c r="A16" s="60" t="s">
        <v>514</v>
      </c>
      <c r="B16" s="61" t="s">
        <v>382</v>
      </c>
      <c r="C16" s="26" t="s">
        <v>418</v>
      </c>
      <c r="D16" s="24" t="s">
        <v>424</v>
      </c>
      <c r="E16" s="62" t="s">
        <v>770</v>
      </c>
      <c r="F16" s="59"/>
      <c r="G16" s="15">
        <f>G17</f>
        <v>2428</v>
      </c>
      <c r="H16" s="15">
        <f t="shared" si="3"/>
        <v>0</v>
      </c>
      <c r="I16" s="15">
        <f t="shared" si="3"/>
        <v>2428</v>
      </c>
      <c r="J16" s="15">
        <f>J17</f>
        <v>2525</v>
      </c>
      <c r="K16" s="15">
        <f t="shared" si="3"/>
        <v>0</v>
      </c>
      <c r="L16" s="15">
        <f t="shared" si="3"/>
        <v>2525</v>
      </c>
      <c r="M16" s="15">
        <f>M17</f>
        <v>2646</v>
      </c>
      <c r="N16" s="15">
        <f t="shared" si="3"/>
        <v>0</v>
      </c>
      <c r="O16" s="15">
        <f t="shared" si="3"/>
        <v>2646</v>
      </c>
    </row>
    <row r="17" spans="1:15" ht="31.5">
      <c r="A17" s="60" t="s">
        <v>772</v>
      </c>
      <c r="B17" s="61" t="s">
        <v>382</v>
      </c>
      <c r="C17" s="24" t="s">
        <v>418</v>
      </c>
      <c r="D17" s="24" t="s">
        <v>424</v>
      </c>
      <c r="E17" s="62" t="s">
        <v>771</v>
      </c>
      <c r="F17" s="59"/>
      <c r="G17" s="15">
        <f>G18</f>
        <v>2428</v>
      </c>
      <c r="H17" s="15">
        <f t="shared" si="3"/>
        <v>0</v>
      </c>
      <c r="I17" s="15">
        <f t="shared" si="3"/>
        <v>2428</v>
      </c>
      <c r="J17" s="15">
        <f>J18</f>
        <v>2525</v>
      </c>
      <c r="K17" s="15">
        <f t="shared" si="3"/>
        <v>0</v>
      </c>
      <c r="L17" s="15">
        <f t="shared" si="3"/>
        <v>2525</v>
      </c>
      <c r="M17" s="15">
        <f>M18</f>
        <v>2646</v>
      </c>
      <c r="N17" s="15">
        <f t="shared" si="3"/>
        <v>0</v>
      </c>
      <c r="O17" s="15">
        <f t="shared" si="3"/>
        <v>2646</v>
      </c>
    </row>
    <row r="18" spans="1:15" ht="236.25">
      <c r="A18" s="142" t="s">
        <v>773</v>
      </c>
      <c r="B18" s="61" t="s">
        <v>382</v>
      </c>
      <c r="C18" s="24" t="s">
        <v>418</v>
      </c>
      <c r="D18" s="24" t="s">
        <v>424</v>
      </c>
      <c r="E18" s="26" t="s">
        <v>924</v>
      </c>
      <c r="F18" s="26" t="s">
        <v>384</v>
      </c>
      <c r="G18" s="15">
        <f>SUM(H18:I18)</f>
        <v>2428</v>
      </c>
      <c r="H18" s="15"/>
      <c r="I18" s="15">
        <v>2428</v>
      </c>
      <c r="J18" s="15">
        <f>SUM(K18:L18)</f>
        <v>2525</v>
      </c>
      <c r="K18" s="15">
        <v>0</v>
      </c>
      <c r="L18" s="15">
        <v>2525</v>
      </c>
      <c r="M18" s="15">
        <f>SUM(N18:O18)</f>
        <v>2646</v>
      </c>
      <c r="N18" s="15">
        <v>0</v>
      </c>
      <c r="O18" s="15">
        <v>2646</v>
      </c>
    </row>
    <row r="19" spans="1:15" ht="102.75" customHeight="1">
      <c r="A19" s="179" t="s">
        <v>385</v>
      </c>
      <c r="B19" s="63">
        <v>850</v>
      </c>
      <c r="C19" s="57" t="s">
        <v>418</v>
      </c>
      <c r="D19" s="57" t="s">
        <v>419</v>
      </c>
      <c r="E19" s="26"/>
      <c r="F19" s="26"/>
      <c r="G19" s="58">
        <f>SUM(G20,G24,G31)</f>
        <v>47396.4</v>
      </c>
      <c r="H19" s="58">
        <f aca="true" t="shared" si="4" ref="H19:O19">SUM(H20,H24,H31)</f>
        <v>0</v>
      </c>
      <c r="I19" s="58">
        <f t="shared" si="4"/>
        <v>47396.4</v>
      </c>
      <c r="J19" s="58">
        <f t="shared" si="4"/>
        <v>40559.2</v>
      </c>
      <c r="K19" s="58">
        <f t="shared" si="4"/>
        <v>0</v>
      </c>
      <c r="L19" s="58">
        <f t="shared" si="4"/>
        <v>40559.2</v>
      </c>
      <c r="M19" s="58">
        <f t="shared" si="4"/>
        <v>45314.1</v>
      </c>
      <c r="N19" s="58">
        <f t="shared" si="4"/>
        <v>0</v>
      </c>
      <c r="O19" s="58">
        <f t="shared" si="4"/>
        <v>45314.1</v>
      </c>
    </row>
    <row r="20" spans="1:15" ht="94.5">
      <c r="A20" s="142" t="s">
        <v>117</v>
      </c>
      <c r="B20" s="64" t="s">
        <v>382</v>
      </c>
      <c r="C20" s="24" t="s">
        <v>418</v>
      </c>
      <c r="D20" s="24" t="s">
        <v>419</v>
      </c>
      <c r="E20" s="65" t="s">
        <v>441</v>
      </c>
      <c r="F20" s="26"/>
      <c r="G20" s="15">
        <f>G21</f>
        <v>30.4</v>
      </c>
      <c r="H20" s="15">
        <f aca="true" t="shared" si="5" ref="H20:O22">H21</f>
        <v>0</v>
      </c>
      <c r="I20" s="15">
        <f t="shared" si="5"/>
        <v>30.4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  <c r="N20" s="15">
        <f t="shared" si="5"/>
        <v>0</v>
      </c>
      <c r="O20" s="15">
        <f t="shared" si="5"/>
        <v>0</v>
      </c>
    </row>
    <row r="21" spans="1:15" ht="141.75">
      <c r="A21" s="142" t="s">
        <v>497</v>
      </c>
      <c r="B21" s="64" t="s">
        <v>382</v>
      </c>
      <c r="C21" s="24" t="s">
        <v>418</v>
      </c>
      <c r="D21" s="24" t="s">
        <v>419</v>
      </c>
      <c r="E21" s="65" t="s">
        <v>442</v>
      </c>
      <c r="F21" s="26"/>
      <c r="G21" s="15">
        <f>G22</f>
        <v>30.4</v>
      </c>
      <c r="H21" s="15">
        <f t="shared" si="5"/>
        <v>0</v>
      </c>
      <c r="I21" s="15">
        <f t="shared" si="5"/>
        <v>30.4</v>
      </c>
      <c r="J21" s="15">
        <f t="shared" si="5"/>
        <v>0</v>
      </c>
      <c r="K21" s="15">
        <f t="shared" si="5"/>
        <v>0</v>
      </c>
      <c r="L21" s="15">
        <f t="shared" si="5"/>
        <v>0</v>
      </c>
      <c r="M21" s="15">
        <f t="shared" si="5"/>
        <v>0</v>
      </c>
      <c r="N21" s="15">
        <f t="shared" si="5"/>
        <v>0</v>
      </c>
      <c r="O21" s="15">
        <f t="shared" si="5"/>
        <v>0</v>
      </c>
    </row>
    <row r="22" spans="1:15" ht="141.75">
      <c r="A22" s="142" t="s">
        <v>10</v>
      </c>
      <c r="B22" s="64" t="s">
        <v>382</v>
      </c>
      <c r="C22" s="24" t="s">
        <v>418</v>
      </c>
      <c r="D22" s="24" t="s">
        <v>419</v>
      </c>
      <c r="E22" s="65" t="s">
        <v>444</v>
      </c>
      <c r="F22" s="26"/>
      <c r="G22" s="15">
        <f>G23</f>
        <v>30.4</v>
      </c>
      <c r="H22" s="15">
        <f t="shared" si="5"/>
        <v>0</v>
      </c>
      <c r="I22" s="15">
        <f t="shared" si="5"/>
        <v>30.4</v>
      </c>
      <c r="J22" s="15">
        <f t="shared" si="5"/>
        <v>0</v>
      </c>
      <c r="K22" s="15">
        <f t="shared" si="5"/>
        <v>0</v>
      </c>
      <c r="L22" s="15">
        <f t="shared" si="5"/>
        <v>0</v>
      </c>
      <c r="M22" s="15">
        <f t="shared" si="5"/>
        <v>0</v>
      </c>
      <c r="N22" s="15">
        <f t="shared" si="5"/>
        <v>0</v>
      </c>
      <c r="O22" s="15">
        <f t="shared" si="5"/>
        <v>0</v>
      </c>
    </row>
    <row r="23" spans="1:15" ht="173.25">
      <c r="A23" s="181" t="s">
        <v>315</v>
      </c>
      <c r="B23" s="64" t="s">
        <v>382</v>
      </c>
      <c r="C23" s="24" t="s">
        <v>418</v>
      </c>
      <c r="D23" s="24" t="s">
        <v>419</v>
      </c>
      <c r="E23" s="67" t="s">
        <v>446</v>
      </c>
      <c r="F23" s="26" t="s">
        <v>386</v>
      </c>
      <c r="G23" s="15">
        <f>SUM(H23:I23)</f>
        <v>30.4</v>
      </c>
      <c r="H23" s="15"/>
      <c r="I23" s="15">
        <v>30.4</v>
      </c>
      <c r="J23" s="15"/>
      <c r="K23" s="15"/>
      <c r="L23" s="15"/>
      <c r="M23" s="15"/>
      <c r="N23" s="15"/>
      <c r="O23" s="15"/>
    </row>
    <row r="24" spans="1:15" ht="78.75">
      <c r="A24" s="181" t="s">
        <v>447</v>
      </c>
      <c r="B24" s="64" t="s">
        <v>382</v>
      </c>
      <c r="C24" s="24" t="s">
        <v>418</v>
      </c>
      <c r="D24" s="24" t="s">
        <v>419</v>
      </c>
      <c r="E24" s="65" t="s">
        <v>448</v>
      </c>
      <c r="F24" s="26"/>
      <c r="G24" s="15">
        <f>SUM(G25,G28)</f>
        <v>60</v>
      </c>
      <c r="H24" s="15">
        <f aca="true" t="shared" si="6" ref="H24:O24">SUM(H25,H28)</f>
        <v>0</v>
      </c>
      <c r="I24" s="15">
        <f t="shared" si="6"/>
        <v>60</v>
      </c>
      <c r="J24" s="15">
        <f t="shared" si="6"/>
        <v>0</v>
      </c>
      <c r="K24" s="15">
        <f t="shared" si="6"/>
        <v>0</v>
      </c>
      <c r="L24" s="15">
        <f t="shared" si="6"/>
        <v>0</v>
      </c>
      <c r="M24" s="15">
        <f t="shared" si="6"/>
        <v>0</v>
      </c>
      <c r="N24" s="15">
        <f t="shared" si="6"/>
        <v>0</v>
      </c>
      <c r="O24" s="15">
        <f t="shared" si="6"/>
        <v>0</v>
      </c>
    </row>
    <row r="25" spans="1:15" ht="157.5">
      <c r="A25" s="181" t="s">
        <v>449</v>
      </c>
      <c r="B25" s="64" t="s">
        <v>382</v>
      </c>
      <c r="C25" s="24" t="s">
        <v>418</v>
      </c>
      <c r="D25" s="24" t="s">
        <v>419</v>
      </c>
      <c r="E25" s="65" t="s">
        <v>450</v>
      </c>
      <c r="F25" s="26"/>
      <c r="G25" s="15">
        <f>G26</f>
        <v>50</v>
      </c>
      <c r="H25" s="15">
        <f aca="true" t="shared" si="7" ref="H25:O29">H26</f>
        <v>0</v>
      </c>
      <c r="I25" s="15">
        <f t="shared" si="7"/>
        <v>50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0</v>
      </c>
      <c r="N25" s="15">
        <f t="shared" si="7"/>
        <v>0</v>
      </c>
      <c r="O25" s="15">
        <f t="shared" si="7"/>
        <v>0</v>
      </c>
    </row>
    <row r="26" spans="1:15" ht="47.25">
      <c r="A26" s="181" t="s">
        <v>451</v>
      </c>
      <c r="B26" s="64" t="s">
        <v>382</v>
      </c>
      <c r="C26" s="24" t="s">
        <v>418</v>
      </c>
      <c r="D26" s="24" t="s">
        <v>419</v>
      </c>
      <c r="E26" s="65" t="s">
        <v>452</v>
      </c>
      <c r="F26" s="26"/>
      <c r="G26" s="15">
        <f>G27</f>
        <v>50</v>
      </c>
      <c r="H26" s="15">
        <f t="shared" si="7"/>
        <v>0</v>
      </c>
      <c r="I26" s="15">
        <f t="shared" si="7"/>
        <v>50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7"/>
        <v>0</v>
      </c>
      <c r="O26" s="15">
        <f t="shared" si="7"/>
        <v>0</v>
      </c>
    </row>
    <row r="27" spans="1:15" ht="122.25" customHeight="1">
      <c r="A27" s="181" t="s">
        <v>453</v>
      </c>
      <c r="B27" s="64" t="s">
        <v>382</v>
      </c>
      <c r="C27" s="24" t="s">
        <v>418</v>
      </c>
      <c r="D27" s="24" t="s">
        <v>419</v>
      </c>
      <c r="E27" s="67" t="s">
        <v>454</v>
      </c>
      <c r="F27" s="26" t="s">
        <v>386</v>
      </c>
      <c r="G27" s="15">
        <f>SUM(H27:I27)</f>
        <v>50</v>
      </c>
      <c r="H27" s="15"/>
      <c r="I27" s="15">
        <v>50</v>
      </c>
      <c r="J27" s="15"/>
      <c r="K27" s="15"/>
      <c r="L27" s="15"/>
      <c r="M27" s="15"/>
      <c r="N27" s="15"/>
      <c r="O27" s="15"/>
    </row>
    <row r="28" spans="1:15" ht="132" customHeight="1">
      <c r="A28" s="181" t="s">
        <v>455</v>
      </c>
      <c r="B28" s="64" t="s">
        <v>382</v>
      </c>
      <c r="C28" s="24" t="s">
        <v>418</v>
      </c>
      <c r="D28" s="24" t="s">
        <v>419</v>
      </c>
      <c r="E28" s="65" t="s">
        <v>458</v>
      </c>
      <c r="F28" s="26"/>
      <c r="G28" s="15">
        <f>G29</f>
        <v>10</v>
      </c>
      <c r="H28" s="15">
        <f aca="true" t="shared" si="8" ref="H28:O28">H29</f>
        <v>0</v>
      </c>
      <c r="I28" s="15">
        <f t="shared" si="8"/>
        <v>10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8"/>
        <v>0</v>
      </c>
      <c r="O28" s="15">
        <f t="shared" si="8"/>
        <v>0</v>
      </c>
    </row>
    <row r="29" spans="1:15" ht="80.25" customHeight="1">
      <c r="A29" s="182" t="s">
        <v>459</v>
      </c>
      <c r="B29" s="64" t="s">
        <v>382</v>
      </c>
      <c r="C29" s="24" t="s">
        <v>418</v>
      </c>
      <c r="D29" s="24" t="s">
        <v>419</v>
      </c>
      <c r="E29" s="65" t="s">
        <v>456</v>
      </c>
      <c r="F29" s="26"/>
      <c r="G29" s="15">
        <f>G30</f>
        <v>10</v>
      </c>
      <c r="H29" s="15">
        <f t="shared" si="7"/>
        <v>0</v>
      </c>
      <c r="I29" s="15">
        <f t="shared" si="7"/>
        <v>10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N29" s="15">
        <f t="shared" si="7"/>
        <v>0</v>
      </c>
      <c r="O29" s="15">
        <f t="shared" si="7"/>
        <v>0</v>
      </c>
    </row>
    <row r="30" spans="1:15" ht="129.75" customHeight="1">
      <c r="A30" s="182" t="s">
        <v>460</v>
      </c>
      <c r="B30" s="64" t="s">
        <v>382</v>
      </c>
      <c r="C30" s="24" t="s">
        <v>418</v>
      </c>
      <c r="D30" s="24" t="s">
        <v>419</v>
      </c>
      <c r="E30" s="67" t="s">
        <v>457</v>
      </c>
      <c r="F30" s="26" t="s">
        <v>386</v>
      </c>
      <c r="G30" s="15">
        <f>SUM(H30:I30)</f>
        <v>10</v>
      </c>
      <c r="H30" s="15"/>
      <c r="I30" s="15">
        <v>10</v>
      </c>
      <c r="J30" s="15"/>
      <c r="K30" s="15"/>
      <c r="L30" s="15"/>
      <c r="M30" s="15"/>
      <c r="N30" s="15"/>
      <c r="O30" s="15"/>
    </row>
    <row r="31" spans="1:15" ht="47.25">
      <c r="A31" s="60" t="s">
        <v>514</v>
      </c>
      <c r="B31" s="64" t="s">
        <v>382</v>
      </c>
      <c r="C31" s="24" t="s">
        <v>418</v>
      </c>
      <c r="D31" s="24" t="s">
        <v>419</v>
      </c>
      <c r="E31" s="62" t="s">
        <v>770</v>
      </c>
      <c r="F31" s="26"/>
      <c r="G31" s="15">
        <f aca="true" t="shared" si="9" ref="G31:O31">G32</f>
        <v>47306</v>
      </c>
      <c r="H31" s="15">
        <f t="shared" si="9"/>
        <v>0</v>
      </c>
      <c r="I31" s="15">
        <f t="shared" si="9"/>
        <v>47306</v>
      </c>
      <c r="J31" s="15">
        <f t="shared" si="9"/>
        <v>40559.2</v>
      </c>
      <c r="K31" s="15">
        <f t="shared" si="9"/>
        <v>0</v>
      </c>
      <c r="L31" s="15">
        <f t="shared" si="9"/>
        <v>40559.2</v>
      </c>
      <c r="M31" s="15">
        <f t="shared" si="9"/>
        <v>45314.1</v>
      </c>
      <c r="N31" s="15">
        <f t="shared" si="9"/>
        <v>0</v>
      </c>
      <c r="O31" s="15">
        <f t="shared" si="9"/>
        <v>45314.1</v>
      </c>
    </row>
    <row r="32" spans="1:15" ht="31.5">
      <c r="A32" s="60" t="s">
        <v>772</v>
      </c>
      <c r="B32" s="64" t="s">
        <v>382</v>
      </c>
      <c r="C32" s="24" t="s">
        <v>418</v>
      </c>
      <c r="D32" s="24" t="s">
        <v>419</v>
      </c>
      <c r="E32" s="62" t="s">
        <v>771</v>
      </c>
      <c r="F32" s="26"/>
      <c r="G32" s="15">
        <f>SUM(G33:G36)</f>
        <v>47306</v>
      </c>
      <c r="H32" s="15">
        <f aca="true" t="shared" si="10" ref="H32:O32">SUM(H33:H36)</f>
        <v>0</v>
      </c>
      <c r="I32" s="15">
        <f t="shared" si="10"/>
        <v>47306</v>
      </c>
      <c r="J32" s="15">
        <f t="shared" si="10"/>
        <v>40559.2</v>
      </c>
      <c r="K32" s="15">
        <f t="shared" si="10"/>
        <v>0</v>
      </c>
      <c r="L32" s="15">
        <f t="shared" si="10"/>
        <v>40559.2</v>
      </c>
      <c r="M32" s="15">
        <f t="shared" si="10"/>
        <v>45314.1</v>
      </c>
      <c r="N32" s="15">
        <f t="shared" si="10"/>
        <v>0</v>
      </c>
      <c r="O32" s="15">
        <f t="shared" si="10"/>
        <v>45314.1</v>
      </c>
    </row>
    <row r="33" spans="1:15" ht="307.5" customHeight="1">
      <c r="A33" s="182" t="s">
        <v>201</v>
      </c>
      <c r="B33" s="64" t="s">
        <v>382</v>
      </c>
      <c r="C33" s="24" t="s">
        <v>418</v>
      </c>
      <c r="D33" s="24" t="s">
        <v>419</v>
      </c>
      <c r="E33" s="26" t="s">
        <v>927</v>
      </c>
      <c r="F33" s="26">
        <v>100</v>
      </c>
      <c r="G33" s="15">
        <f>SUM(H33:I33)</f>
        <v>40682</v>
      </c>
      <c r="H33" s="17"/>
      <c r="I33" s="17">
        <v>40682</v>
      </c>
      <c r="J33" s="15">
        <f>SUM(K33:L33)</f>
        <v>36476.5</v>
      </c>
      <c r="K33" s="17"/>
      <c r="L33" s="17">
        <f>47414-2002-5767-3168.5</f>
        <v>36476.5</v>
      </c>
      <c r="M33" s="15">
        <f>SUM(N33:O33)</f>
        <v>41068.4</v>
      </c>
      <c r="N33" s="17"/>
      <c r="O33" s="17">
        <f>49290-2082-5767-372.6</f>
        <v>41068.4</v>
      </c>
    </row>
    <row r="34" spans="1:15" ht="183" customHeight="1">
      <c r="A34" s="183" t="s">
        <v>508</v>
      </c>
      <c r="B34" s="64" t="s">
        <v>382</v>
      </c>
      <c r="C34" s="24" t="s">
        <v>418</v>
      </c>
      <c r="D34" s="24" t="s">
        <v>419</v>
      </c>
      <c r="E34" s="26" t="s">
        <v>927</v>
      </c>
      <c r="F34" s="26">
        <v>200</v>
      </c>
      <c r="G34" s="15">
        <f>SUM(H34:I34)</f>
        <v>6216.2</v>
      </c>
      <c r="H34" s="17"/>
      <c r="I34" s="17">
        <v>6216.2</v>
      </c>
      <c r="J34" s="15">
        <f>SUM(K34:L34)</f>
        <v>3740.7</v>
      </c>
      <c r="K34" s="17"/>
      <c r="L34" s="17">
        <f>3755.7-15</f>
        <v>3740.7</v>
      </c>
      <c r="M34" s="15">
        <f>SUM(N34:O34)</f>
        <v>3903.7</v>
      </c>
      <c r="N34" s="17"/>
      <c r="O34" s="17">
        <v>3903.7</v>
      </c>
    </row>
    <row r="35" spans="1:15" ht="164.25" customHeight="1">
      <c r="A35" s="183" t="s">
        <v>237</v>
      </c>
      <c r="B35" s="64" t="s">
        <v>382</v>
      </c>
      <c r="C35" s="24" t="s">
        <v>418</v>
      </c>
      <c r="D35" s="24" t="s">
        <v>419</v>
      </c>
      <c r="E35" s="26" t="s">
        <v>927</v>
      </c>
      <c r="F35" s="26" t="s">
        <v>59</v>
      </c>
      <c r="G35" s="15">
        <f>SUM(H35:I35)</f>
        <v>10</v>
      </c>
      <c r="H35" s="17"/>
      <c r="I35" s="17">
        <v>10</v>
      </c>
      <c r="J35" s="15">
        <f>SUM(K35:L35)</f>
        <v>0</v>
      </c>
      <c r="K35" s="17"/>
      <c r="L35" s="17"/>
      <c r="M35" s="15">
        <f>SUM(N35:O35)</f>
        <v>0</v>
      </c>
      <c r="N35" s="17"/>
      <c r="O35" s="17"/>
    </row>
    <row r="36" spans="1:15" ht="157.5">
      <c r="A36" s="183" t="s">
        <v>509</v>
      </c>
      <c r="B36" s="64" t="s">
        <v>382</v>
      </c>
      <c r="C36" s="24" t="s">
        <v>418</v>
      </c>
      <c r="D36" s="24" t="s">
        <v>419</v>
      </c>
      <c r="E36" s="26" t="s">
        <v>927</v>
      </c>
      <c r="F36" s="26">
        <v>800</v>
      </c>
      <c r="G36" s="15">
        <f>SUM(H36:I36)</f>
        <v>397.8</v>
      </c>
      <c r="H36" s="17"/>
      <c r="I36" s="17">
        <v>397.8</v>
      </c>
      <c r="J36" s="15">
        <f>SUM(K36:L36)</f>
        <v>342</v>
      </c>
      <c r="K36" s="17"/>
      <c r="L36" s="17">
        <v>342</v>
      </c>
      <c r="M36" s="15">
        <f>SUM(N36:O36)</f>
        <v>342</v>
      </c>
      <c r="N36" s="17"/>
      <c r="O36" s="17">
        <v>342</v>
      </c>
    </row>
    <row r="37" spans="1:15" s="21" customFormat="1" ht="15.75">
      <c r="A37" s="180" t="s">
        <v>67</v>
      </c>
      <c r="B37" s="56" t="s">
        <v>382</v>
      </c>
      <c r="C37" s="57" t="s">
        <v>418</v>
      </c>
      <c r="D37" s="57" t="s">
        <v>423</v>
      </c>
      <c r="E37" s="59"/>
      <c r="F37" s="59"/>
      <c r="G37" s="58">
        <f>G38</f>
        <v>35</v>
      </c>
      <c r="H37" s="58">
        <f aca="true" t="shared" si="11" ref="H37:O39">H38</f>
        <v>35</v>
      </c>
      <c r="I37" s="58">
        <f t="shared" si="11"/>
        <v>0</v>
      </c>
      <c r="J37" s="58">
        <f>J38</f>
        <v>1.5</v>
      </c>
      <c r="K37" s="58">
        <f t="shared" si="11"/>
        <v>1.5</v>
      </c>
      <c r="L37" s="58">
        <f t="shared" si="11"/>
        <v>0</v>
      </c>
      <c r="M37" s="58">
        <f>M38</f>
        <v>1.3</v>
      </c>
      <c r="N37" s="58">
        <f t="shared" si="11"/>
        <v>1.3</v>
      </c>
      <c r="O37" s="58">
        <f t="shared" si="11"/>
        <v>0</v>
      </c>
    </row>
    <row r="38" spans="1:15" ht="15.75">
      <c r="A38" s="183" t="s">
        <v>962</v>
      </c>
      <c r="B38" s="64" t="s">
        <v>382</v>
      </c>
      <c r="C38" s="24" t="s">
        <v>418</v>
      </c>
      <c r="D38" s="24" t="s">
        <v>423</v>
      </c>
      <c r="E38" s="62" t="s">
        <v>69</v>
      </c>
      <c r="F38" s="26"/>
      <c r="G38" s="15">
        <f>G39</f>
        <v>35</v>
      </c>
      <c r="H38" s="15">
        <f t="shared" si="11"/>
        <v>35</v>
      </c>
      <c r="I38" s="15">
        <f t="shared" si="11"/>
        <v>0</v>
      </c>
      <c r="J38" s="15">
        <f>J39</f>
        <v>1.5</v>
      </c>
      <c r="K38" s="15">
        <f t="shared" si="11"/>
        <v>1.5</v>
      </c>
      <c r="L38" s="15">
        <f t="shared" si="11"/>
        <v>0</v>
      </c>
      <c r="M38" s="15">
        <f>M39</f>
        <v>1.3</v>
      </c>
      <c r="N38" s="15">
        <f t="shared" si="11"/>
        <v>1.3</v>
      </c>
      <c r="O38" s="15">
        <f t="shared" si="11"/>
        <v>0</v>
      </c>
    </row>
    <row r="39" spans="1:15" ht="31.5">
      <c r="A39" s="183" t="s">
        <v>772</v>
      </c>
      <c r="B39" s="64" t="s">
        <v>382</v>
      </c>
      <c r="C39" s="24" t="s">
        <v>418</v>
      </c>
      <c r="D39" s="24" t="s">
        <v>423</v>
      </c>
      <c r="E39" s="62" t="s">
        <v>70</v>
      </c>
      <c r="F39" s="26"/>
      <c r="G39" s="15">
        <f>G40</f>
        <v>35</v>
      </c>
      <c r="H39" s="15">
        <f t="shared" si="11"/>
        <v>35</v>
      </c>
      <c r="I39" s="15">
        <f t="shared" si="11"/>
        <v>0</v>
      </c>
      <c r="J39" s="15">
        <f>J40</f>
        <v>1.5</v>
      </c>
      <c r="K39" s="15">
        <f t="shared" si="11"/>
        <v>1.5</v>
      </c>
      <c r="L39" s="15">
        <f t="shared" si="11"/>
        <v>0</v>
      </c>
      <c r="M39" s="15">
        <f>M40</f>
        <v>1.3</v>
      </c>
      <c r="N39" s="15">
        <f t="shared" si="11"/>
        <v>1.3</v>
      </c>
      <c r="O39" s="15">
        <f t="shared" si="11"/>
        <v>0</v>
      </c>
    </row>
    <row r="40" spans="1:15" ht="177.75" customHeight="1">
      <c r="A40" s="181" t="s">
        <v>781</v>
      </c>
      <c r="B40" s="64" t="s">
        <v>382</v>
      </c>
      <c r="C40" s="24" t="s">
        <v>418</v>
      </c>
      <c r="D40" s="24" t="s">
        <v>423</v>
      </c>
      <c r="E40" s="26" t="s">
        <v>68</v>
      </c>
      <c r="F40" s="26" t="s">
        <v>386</v>
      </c>
      <c r="G40" s="15">
        <f>SUM(H40:I40)</f>
        <v>35</v>
      </c>
      <c r="H40" s="17">
        <v>35</v>
      </c>
      <c r="I40" s="17"/>
      <c r="J40" s="15">
        <f>SUM(K40:L40)</f>
        <v>1.5</v>
      </c>
      <c r="K40" s="17">
        <v>1.5</v>
      </c>
      <c r="L40" s="17"/>
      <c r="M40" s="15">
        <f>SUM(N40:O40)</f>
        <v>1.3</v>
      </c>
      <c r="N40" s="17">
        <v>1.3</v>
      </c>
      <c r="O40" s="17"/>
    </row>
    <row r="41" spans="1:15" s="21" customFormat="1" ht="47.25">
      <c r="A41" s="184" t="s">
        <v>776</v>
      </c>
      <c r="B41" s="56" t="s">
        <v>382</v>
      </c>
      <c r="C41" s="59" t="s">
        <v>418</v>
      </c>
      <c r="D41" s="59" t="s">
        <v>775</v>
      </c>
      <c r="E41" s="59"/>
      <c r="F41" s="59"/>
      <c r="G41" s="58">
        <f>G42</f>
        <v>743</v>
      </c>
      <c r="H41" s="58">
        <f aca="true" t="shared" si="12" ref="H41:O41">H42</f>
        <v>743</v>
      </c>
      <c r="I41" s="58">
        <f t="shared" si="12"/>
        <v>0</v>
      </c>
      <c r="J41" s="58">
        <f t="shared" si="12"/>
        <v>769</v>
      </c>
      <c r="K41" s="58">
        <f t="shared" si="12"/>
        <v>769</v>
      </c>
      <c r="L41" s="58">
        <f t="shared" si="12"/>
        <v>0</v>
      </c>
      <c r="M41" s="58">
        <f t="shared" si="12"/>
        <v>796</v>
      </c>
      <c r="N41" s="58">
        <f t="shared" si="12"/>
        <v>796</v>
      </c>
      <c r="O41" s="58">
        <f t="shared" si="12"/>
        <v>0</v>
      </c>
    </row>
    <row r="42" spans="1:15" ht="110.25">
      <c r="A42" s="142" t="s">
        <v>495</v>
      </c>
      <c r="B42" s="64" t="s">
        <v>382</v>
      </c>
      <c r="C42" s="24" t="s">
        <v>418</v>
      </c>
      <c r="D42" s="26" t="s">
        <v>775</v>
      </c>
      <c r="E42" s="65" t="s">
        <v>417</v>
      </c>
      <c r="F42" s="26"/>
      <c r="G42" s="15">
        <f aca="true" t="shared" si="13" ref="G42:O42">SUM(G43)</f>
        <v>743</v>
      </c>
      <c r="H42" s="15">
        <f t="shared" si="13"/>
        <v>743</v>
      </c>
      <c r="I42" s="15">
        <f t="shared" si="13"/>
        <v>0</v>
      </c>
      <c r="J42" s="15">
        <f t="shared" si="13"/>
        <v>769</v>
      </c>
      <c r="K42" s="15">
        <f t="shared" si="13"/>
        <v>769</v>
      </c>
      <c r="L42" s="15">
        <f t="shared" si="13"/>
        <v>0</v>
      </c>
      <c r="M42" s="15">
        <f t="shared" si="13"/>
        <v>796</v>
      </c>
      <c r="N42" s="15">
        <f t="shared" si="13"/>
        <v>796</v>
      </c>
      <c r="O42" s="15">
        <f t="shared" si="13"/>
        <v>0</v>
      </c>
    </row>
    <row r="43" spans="1:15" ht="212.25" customHeight="1">
      <c r="A43" s="142" t="s">
        <v>496</v>
      </c>
      <c r="B43" s="64" t="s">
        <v>382</v>
      </c>
      <c r="C43" s="24" t="s">
        <v>418</v>
      </c>
      <c r="D43" s="24" t="s">
        <v>775</v>
      </c>
      <c r="E43" s="65" t="s">
        <v>420</v>
      </c>
      <c r="F43" s="26"/>
      <c r="G43" s="15">
        <f>G44</f>
        <v>743</v>
      </c>
      <c r="H43" s="15">
        <f aca="true" t="shared" si="14" ref="H43:O43">H44</f>
        <v>743</v>
      </c>
      <c r="I43" s="15">
        <f t="shared" si="14"/>
        <v>0</v>
      </c>
      <c r="J43" s="15">
        <f t="shared" si="14"/>
        <v>769</v>
      </c>
      <c r="K43" s="15">
        <f t="shared" si="14"/>
        <v>769</v>
      </c>
      <c r="L43" s="15">
        <f t="shared" si="14"/>
        <v>0</v>
      </c>
      <c r="M43" s="15">
        <f t="shared" si="14"/>
        <v>796</v>
      </c>
      <c r="N43" s="15">
        <f t="shared" si="14"/>
        <v>796</v>
      </c>
      <c r="O43" s="15">
        <f t="shared" si="14"/>
        <v>0</v>
      </c>
    </row>
    <row r="44" spans="1:15" ht="96.75" customHeight="1">
      <c r="A44" s="142" t="s">
        <v>765</v>
      </c>
      <c r="B44" s="64" t="s">
        <v>382</v>
      </c>
      <c r="C44" s="24" t="s">
        <v>418</v>
      </c>
      <c r="D44" s="24" t="s">
        <v>775</v>
      </c>
      <c r="E44" s="65" t="s">
        <v>421</v>
      </c>
      <c r="F44" s="26"/>
      <c r="G44" s="15">
        <f>SUM(G45:G46)</f>
        <v>743</v>
      </c>
      <c r="H44" s="15">
        <f aca="true" t="shared" si="15" ref="H44:O44">SUM(H45:H46)</f>
        <v>743</v>
      </c>
      <c r="I44" s="15">
        <f t="shared" si="15"/>
        <v>0</v>
      </c>
      <c r="J44" s="15">
        <f t="shared" si="15"/>
        <v>769</v>
      </c>
      <c r="K44" s="15">
        <f t="shared" si="15"/>
        <v>769</v>
      </c>
      <c r="L44" s="15">
        <f t="shared" si="15"/>
        <v>0</v>
      </c>
      <c r="M44" s="15">
        <f t="shared" si="15"/>
        <v>796</v>
      </c>
      <c r="N44" s="15">
        <f t="shared" si="15"/>
        <v>796</v>
      </c>
      <c r="O44" s="15">
        <f t="shared" si="15"/>
        <v>0</v>
      </c>
    </row>
    <row r="45" spans="1:15" ht="242.25" customHeight="1">
      <c r="A45" s="182" t="s">
        <v>785</v>
      </c>
      <c r="B45" s="64" t="s">
        <v>382</v>
      </c>
      <c r="C45" s="24" t="s">
        <v>418</v>
      </c>
      <c r="D45" s="24" t="s">
        <v>775</v>
      </c>
      <c r="E45" s="67" t="s">
        <v>925</v>
      </c>
      <c r="F45" s="26" t="s">
        <v>384</v>
      </c>
      <c r="G45" s="15">
        <f>SUM(H45:I45)</f>
        <v>652</v>
      </c>
      <c r="H45" s="17">
        <v>652</v>
      </c>
      <c r="I45" s="17"/>
      <c r="J45" s="15">
        <f>SUM(K45:L45)</f>
        <v>769</v>
      </c>
      <c r="K45" s="17">
        <v>769</v>
      </c>
      <c r="L45" s="17"/>
      <c r="M45" s="15">
        <f>SUM(N45:O45)</f>
        <v>796</v>
      </c>
      <c r="N45" s="17">
        <v>796</v>
      </c>
      <c r="O45" s="17"/>
    </row>
    <row r="46" spans="1:15" ht="129.75" customHeight="1">
      <c r="A46" s="182" t="s">
        <v>800</v>
      </c>
      <c r="B46" s="64" t="s">
        <v>382</v>
      </c>
      <c r="C46" s="24" t="s">
        <v>418</v>
      </c>
      <c r="D46" s="24" t="s">
        <v>775</v>
      </c>
      <c r="E46" s="67" t="s">
        <v>925</v>
      </c>
      <c r="F46" s="26" t="s">
        <v>386</v>
      </c>
      <c r="G46" s="15">
        <f>SUM(H46:I46)</f>
        <v>91</v>
      </c>
      <c r="H46" s="17">
        <v>91</v>
      </c>
      <c r="I46" s="17"/>
      <c r="J46" s="15">
        <f>SUM(K46:L46)</f>
        <v>0</v>
      </c>
      <c r="K46" s="17"/>
      <c r="L46" s="17"/>
      <c r="M46" s="15">
        <f>SUM(N46:O46)</f>
        <v>0</v>
      </c>
      <c r="N46" s="17"/>
      <c r="O46" s="17"/>
    </row>
    <row r="47" spans="1:15" s="21" customFormat="1" ht="63">
      <c r="A47" s="179" t="s">
        <v>387</v>
      </c>
      <c r="B47" s="56" t="s">
        <v>382</v>
      </c>
      <c r="C47" s="71" t="s">
        <v>280</v>
      </c>
      <c r="D47" s="56"/>
      <c r="E47" s="56"/>
      <c r="F47" s="72"/>
      <c r="G47" s="58">
        <f aca="true" t="shared" si="16" ref="G47:O47">SUM(G48,G54,G65)</f>
        <v>8136.3</v>
      </c>
      <c r="H47" s="58">
        <f t="shared" si="16"/>
        <v>790</v>
      </c>
      <c r="I47" s="58">
        <f t="shared" si="16"/>
        <v>7346.3</v>
      </c>
      <c r="J47" s="58">
        <f t="shared" si="16"/>
        <v>5700</v>
      </c>
      <c r="K47" s="58">
        <f t="shared" si="16"/>
        <v>821</v>
      </c>
      <c r="L47" s="58">
        <f t="shared" si="16"/>
        <v>4879</v>
      </c>
      <c r="M47" s="58">
        <f t="shared" si="16"/>
        <v>5350</v>
      </c>
      <c r="N47" s="58">
        <f t="shared" si="16"/>
        <v>854</v>
      </c>
      <c r="O47" s="58">
        <f t="shared" si="16"/>
        <v>4496</v>
      </c>
    </row>
    <row r="48" spans="1:15" s="21" customFormat="1" ht="15.75">
      <c r="A48" s="179" t="s">
        <v>877</v>
      </c>
      <c r="B48" s="56" t="s">
        <v>382</v>
      </c>
      <c r="C48" s="56" t="s">
        <v>280</v>
      </c>
      <c r="D48" s="56" t="s">
        <v>419</v>
      </c>
      <c r="E48" s="56"/>
      <c r="F48" s="72"/>
      <c r="G48" s="58">
        <f>G49</f>
        <v>790</v>
      </c>
      <c r="H48" s="58">
        <f aca="true" t="shared" si="17" ref="H48:O48">H49</f>
        <v>790</v>
      </c>
      <c r="I48" s="58">
        <f t="shared" si="17"/>
        <v>0</v>
      </c>
      <c r="J48" s="58">
        <f t="shared" si="17"/>
        <v>821</v>
      </c>
      <c r="K48" s="58">
        <f t="shared" si="17"/>
        <v>821</v>
      </c>
      <c r="L48" s="58">
        <f t="shared" si="17"/>
        <v>0</v>
      </c>
      <c r="M48" s="58">
        <f t="shared" si="17"/>
        <v>854</v>
      </c>
      <c r="N48" s="58">
        <f t="shared" si="17"/>
        <v>854</v>
      </c>
      <c r="O48" s="58">
        <f t="shared" si="17"/>
        <v>0</v>
      </c>
    </row>
    <row r="49" spans="1:15" ht="93.75" customHeight="1">
      <c r="A49" s="142" t="s">
        <v>498</v>
      </c>
      <c r="B49" s="23">
        <v>850</v>
      </c>
      <c r="C49" s="26" t="s">
        <v>280</v>
      </c>
      <c r="D49" s="26" t="s">
        <v>419</v>
      </c>
      <c r="E49" s="65" t="s">
        <v>510</v>
      </c>
      <c r="F49" s="26"/>
      <c r="G49" s="15">
        <f aca="true" t="shared" si="18" ref="G49:O50">G50</f>
        <v>790</v>
      </c>
      <c r="H49" s="15">
        <f t="shared" si="18"/>
        <v>790</v>
      </c>
      <c r="I49" s="15">
        <f t="shared" si="18"/>
        <v>0</v>
      </c>
      <c r="J49" s="15">
        <f t="shared" si="18"/>
        <v>821</v>
      </c>
      <c r="K49" s="15">
        <f t="shared" si="18"/>
        <v>821</v>
      </c>
      <c r="L49" s="15">
        <f t="shared" si="18"/>
        <v>0</v>
      </c>
      <c r="M49" s="15">
        <f t="shared" si="18"/>
        <v>854</v>
      </c>
      <c r="N49" s="15">
        <f t="shared" si="18"/>
        <v>854</v>
      </c>
      <c r="O49" s="15">
        <f t="shared" si="18"/>
        <v>0</v>
      </c>
    </row>
    <row r="50" spans="1:15" ht="204.75">
      <c r="A50" s="181" t="s">
        <v>499</v>
      </c>
      <c r="B50" s="23">
        <v>850</v>
      </c>
      <c r="C50" s="26" t="s">
        <v>280</v>
      </c>
      <c r="D50" s="26" t="s">
        <v>419</v>
      </c>
      <c r="E50" s="65" t="s">
        <v>511</v>
      </c>
      <c r="F50" s="26"/>
      <c r="G50" s="15">
        <f t="shared" si="18"/>
        <v>790</v>
      </c>
      <c r="H50" s="15">
        <f t="shared" si="18"/>
        <v>790</v>
      </c>
      <c r="I50" s="15">
        <f t="shared" si="18"/>
        <v>0</v>
      </c>
      <c r="J50" s="15">
        <f t="shared" si="18"/>
        <v>821</v>
      </c>
      <c r="K50" s="15">
        <f t="shared" si="18"/>
        <v>821</v>
      </c>
      <c r="L50" s="15">
        <f t="shared" si="18"/>
        <v>0</v>
      </c>
      <c r="M50" s="15">
        <f t="shared" si="18"/>
        <v>854</v>
      </c>
      <c r="N50" s="15">
        <f t="shared" si="18"/>
        <v>854</v>
      </c>
      <c r="O50" s="15">
        <f t="shared" si="18"/>
        <v>0</v>
      </c>
    </row>
    <row r="51" spans="1:15" ht="110.25">
      <c r="A51" s="142" t="s">
        <v>507</v>
      </c>
      <c r="B51" s="23">
        <v>850</v>
      </c>
      <c r="C51" s="26" t="s">
        <v>280</v>
      </c>
      <c r="D51" s="26" t="s">
        <v>419</v>
      </c>
      <c r="E51" s="65" t="s">
        <v>512</v>
      </c>
      <c r="F51" s="26"/>
      <c r="G51" s="15">
        <f>SUM(G52:G53)</f>
        <v>790</v>
      </c>
      <c r="H51" s="15">
        <f aca="true" t="shared" si="19" ref="H51:O51">SUM(H52:H53)</f>
        <v>790</v>
      </c>
      <c r="I51" s="15">
        <f t="shared" si="19"/>
        <v>0</v>
      </c>
      <c r="J51" s="15">
        <f t="shared" si="19"/>
        <v>821</v>
      </c>
      <c r="K51" s="15">
        <f t="shared" si="19"/>
        <v>821</v>
      </c>
      <c r="L51" s="15">
        <f t="shared" si="19"/>
        <v>0</v>
      </c>
      <c r="M51" s="15">
        <f t="shared" si="19"/>
        <v>854</v>
      </c>
      <c r="N51" s="15">
        <f t="shared" si="19"/>
        <v>854</v>
      </c>
      <c r="O51" s="15">
        <f t="shared" si="19"/>
        <v>0</v>
      </c>
    </row>
    <row r="52" spans="1:15" ht="267.75">
      <c r="A52" s="182" t="s">
        <v>72</v>
      </c>
      <c r="B52" s="23">
        <v>850</v>
      </c>
      <c r="C52" s="26" t="s">
        <v>280</v>
      </c>
      <c r="D52" s="26" t="s">
        <v>419</v>
      </c>
      <c r="E52" s="67" t="s">
        <v>928</v>
      </c>
      <c r="F52" s="26" t="s">
        <v>384</v>
      </c>
      <c r="G52" s="15">
        <f>SUM(H52:I52)</f>
        <v>782</v>
      </c>
      <c r="H52" s="17">
        <v>782</v>
      </c>
      <c r="I52" s="17"/>
      <c r="J52" s="15">
        <f>SUM(K52:L52)</f>
        <v>821</v>
      </c>
      <c r="K52" s="17">
        <v>821</v>
      </c>
      <c r="L52" s="17"/>
      <c r="M52" s="15">
        <f>SUM(N52:O52)</f>
        <v>854</v>
      </c>
      <c r="N52" s="17">
        <v>854</v>
      </c>
      <c r="O52" s="17"/>
    </row>
    <row r="53" spans="1:15" ht="145.5" customHeight="1">
      <c r="A53" s="182" t="s">
        <v>801</v>
      </c>
      <c r="B53" s="23">
        <v>850</v>
      </c>
      <c r="C53" s="26" t="s">
        <v>280</v>
      </c>
      <c r="D53" s="26" t="s">
        <v>419</v>
      </c>
      <c r="E53" s="67" t="s">
        <v>928</v>
      </c>
      <c r="F53" s="26" t="s">
        <v>386</v>
      </c>
      <c r="G53" s="15">
        <f>SUM(H53:I53)</f>
        <v>8</v>
      </c>
      <c r="H53" s="17">
        <v>8</v>
      </c>
      <c r="I53" s="17"/>
      <c r="J53" s="15">
        <f>SUM(K53:L53)</f>
        <v>0</v>
      </c>
      <c r="K53" s="17"/>
      <c r="L53" s="17"/>
      <c r="M53" s="15">
        <f>SUM(N53:O53)</f>
        <v>0</v>
      </c>
      <c r="N53" s="17"/>
      <c r="O53" s="17"/>
    </row>
    <row r="54" spans="1:15" s="21" customFormat="1" ht="94.5">
      <c r="A54" s="179" t="s">
        <v>403</v>
      </c>
      <c r="B54" s="56" t="s">
        <v>382</v>
      </c>
      <c r="C54" s="71" t="s">
        <v>280</v>
      </c>
      <c r="D54" s="56" t="s">
        <v>61</v>
      </c>
      <c r="E54" s="56"/>
      <c r="F54" s="72"/>
      <c r="G54" s="58">
        <f>SUM(G55,G62)</f>
        <v>5969.8</v>
      </c>
      <c r="H54" s="58">
        <f aca="true" t="shared" si="20" ref="H54:O54">SUM(H55,H62)</f>
        <v>0</v>
      </c>
      <c r="I54" s="58">
        <f t="shared" si="20"/>
        <v>5969.8</v>
      </c>
      <c r="J54" s="58">
        <f t="shared" si="20"/>
        <v>4329</v>
      </c>
      <c r="K54" s="58">
        <f t="shared" si="20"/>
        <v>0</v>
      </c>
      <c r="L54" s="58">
        <f t="shared" si="20"/>
        <v>4329</v>
      </c>
      <c r="M54" s="58">
        <f t="shared" si="20"/>
        <v>4496</v>
      </c>
      <c r="N54" s="58">
        <f t="shared" si="20"/>
        <v>0</v>
      </c>
      <c r="O54" s="58">
        <f t="shared" si="20"/>
        <v>4496</v>
      </c>
    </row>
    <row r="55" spans="1:15" s="21" customFormat="1" ht="110.25">
      <c r="A55" s="142" t="s">
        <v>495</v>
      </c>
      <c r="B55" s="61" t="s">
        <v>388</v>
      </c>
      <c r="C55" s="73" t="s">
        <v>280</v>
      </c>
      <c r="D55" s="64" t="s">
        <v>61</v>
      </c>
      <c r="E55" s="74" t="s">
        <v>417</v>
      </c>
      <c r="F55" s="72"/>
      <c r="G55" s="15">
        <f aca="true" t="shared" si="21" ref="G55:O55">SUM(G56)</f>
        <v>5087.8</v>
      </c>
      <c r="H55" s="15">
        <f t="shared" si="21"/>
        <v>0</v>
      </c>
      <c r="I55" s="15">
        <f t="shared" si="21"/>
        <v>5087.8</v>
      </c>
      <c r="J55" s="15">
        <f t="shared" si="21"/>
        <v>4329</v>
      </c>
      <c r="K55" s="15">
        <f t="shared" si="21"/>
        <v>0</v>
      </c>
      <c r="L55" s="15">
        <f t="shared" si="21"/>
        <v>4329</v>
      </c>
      <c r="M55" s="15">
        <f t="shared" si="21"/>
        <v>4496</v>
      </c>
      <c r="N55" s="15">
        <f t="shared" si="21"/>
        <v>0</v>
      </c>
      <c r="O55" s="15">
        <f t="shared" si="21"/>
        <v>4496</v>
      </c>
    </row>
    <row r="56" spans="1:15" s="21" customFormat="1" ht="240" customHeight="1">
      <c r="A56" s="181" t="s">
        <v>632</v>
      </c>
      <c r="B56" s="61" t="s">
        <v>388</v>
      </c>
      <c r="C56" s="73" t="s">
        <v>280</v>
      </c>
      <c r="D56" s="64" t="s">
        <v>61</v>
      </c>
      <c r="E56" s="74" t="s">
        <v>750</v>
      </c>
      <c r="F56" s="72"/>
      <c r="G56" s="15">
        <f>SUM(G57,G60)</f>
        <v>5087.8</v>
      </c>
      <c r="H56" s="15">
        <f aca="true" t="shared" si="22" ref="H56:O56">SUM(H57,H60)</f>
        <v>0</v>
      </c>
      <c r="I56" s="15">
        <f t="shared" si="22"/>
        <v>5087.8</v>
      </c>
      <c r="J56" s="15">
        <f t="shared" si="22"/>
        <v>4329</v>
      </c>
      <c r="K56" s="15">
        <f t="shared" si="22"/>
        <v>0</v>
      </c>
      <c r="L56" s="15">
        <f t="shared" si="22"/>
        <v>4329</v>
      </c>
      <c r="M56" s="15">
        <f t="shared" si="22"/>
        <v>4496</v>
      </c>
      <c r="N56" s="15">
        <f t="shared" si="22"/>
        <v>0</v>
      </c>
      <c r="O56" s="15">
        <f t="shared" si="22"/>
        <v>4496</v>
      </c>
    </row>
    <row r="57" spans="1:15" s="21" customFormat="1" ht="78.75">
      <c r="A57" s="181" t="s">
        <v>752</v>
      </c>
      <c r="B57" s="61" t="s">
        <v>388</v>
      </c>
      <c r="C57" s="73" t="s">
        <v>280</v>
      </c>
      <c r="D57" s="64" t="s">
        <v>61</v>
      </c>
      <c r="E57" s="74" t="s">
        <v>751</v>
      </c>
      <c r="F57" s="72"/>
      <c r="G57" s="15">
        <f aca="true" t="shared" si="23" ref="G57:O57">SUM(G58:G59)</f>
        <v>4364.5</v>
      </c>
      <c r="H57" s="15">
        <f t="shared" si="23"/>
        <v>0</v>
      </c>
      <c r="I57" s="15">
        <f t="shared" si="23"/>
        <v>4364.5</v>
      </c>
      <c r="J57" s="15">
        <f t="shared" si="23"/>
        <v>4329</v>
      </c>
      <c r="K57" s="15">
        <f t="shared" si="23"/>
        <v>0</v>
      </c>
      <c r="L57" s="15">
        <f t="shared" si="23"/>
        <v>4329</v>
      </c>
      <c r="M57" s="15">
        <f t="shared" si="23"/>
        <v>4496</v>
      </c>
      <c r="N57" s="15">
        <f t="shared" si="23"/>
        <v>0</v>
      </c>
      <c r="O57" s="15">
        <f t="shared" si="23"/>
        <v>4496</v>
      </c>
    </row>
    <row r="58" spans="1:15" ht="252">
      <c r="A58" s="181" t="s">
        <v>357</v>
      </c>
      <c r="B58" s="61" t="s">
        <v>388</v>
      </c>
      <c r="C58" s="73" t="s">
        <v>280</v>
      </c>
      <c r="D58" s="64" t="s">
        <v>61</v>
      </c>
      <c r="E58" s="64" t="s">
        <v>929</v>
      </c>
      <c r="F58" s="75">
        <v>100</v>
      </c>
      <c r="G58" s="15">
        <f>SUM(H58:I58)</f>
        <v>3896</v>
      </c>
      <c r="H58" s="15">
        <v>0</v>
      </c>
      <c r="I58" s="15">
        <v>3896</v>
      </c>
      <c r="J58" s="15">
        <f>SUM(K58:L58)</f>
        <v>4176</v>
      </c>
      <c r="K58" s="15">
        <v>0</v>
      </c>
      <c r="L58" s="15">
        <v>4176</v>
      </c>
      <c r="M58" s="15">
        <f>SUM(N58:O58)</f>
        <v>4343</v>
      </c>
      <c r="N58" s="15">
        <v>0</v>
      </c>
      <c r="O58" s="15">
        <v>4343</v>
      </c>
    </row>
    <row r="59" spans="1:15" ht="130.5" customHeight="1">
      <c r="A59" s="181" t="s">
        <v>618</v>
      </c>
      <c r="B59" s="61" t="s">
        <v>388</v>
      </c>
      <c r="C59" s="73" t="s">
        <v>280</v>
      </c>
      <c r="D59" s="64" t="s">
        <v>61</v>
      </c>
      <c r="E59" s="64" t="s">
        <v>929</v>
      </c>
      <c r="F59" s="75">
        <v>200</v>
      </c>
      <c r="G59" s="15">
        <f>SUM(H59:I59)</f>
        <v>468.5</v>
      </c>
      <c r="H59" s="15"/>
      <c r="I59" s="15">
        <v>468.5</v>
      </c>
      <c r="J59" s="15">
        <f>SUM(K59:L59)</f>
        <v>153</v>
      </c>
      <c r="K59" s="15"/>
      <c r="L59" s="15">
        <v>153</v>
      </c>
      <c r="M59" s="15">
        <f>SUM(N59:O59)</f>
        <v>153</v>
      </c>
      <c r="N59" s="15"/>
      <c r="O59" s="15">
        <v>153</v>
      </c>
    </row>
    <row r="60" spans="1:15" ht="63">
      <c r="A60" s="181" t="s">
        <v>164</v>
      </c>
      <c r="B60" s="61" t="s">
        <v>388</v>
      </c>
      <c r="C60" s="73" t="s">
        <v>280</v>
      </c>
      <c r="D60" s="64" t="s">
        <v>61</v>
      </c>
      <c r="E60" s="74" t="s">
        <v>165</v>
      </c>
      <c r="F60" s="75"/>
      <c r="G60" s="15">
        <f>G61</f>
        <v>723.3</v>
      </c>
      <c r="H60" s="15">
        <f aca="true" t="shared" si="24" ref="H60:O60">H61</f>
        <v>0</v>
      </c>
      <c r="I60" s="15">
        <f t="shared" si="24"/>
        <v>723.3</v>
      </c>
      <c r="J60" s="15">
        <f t="shared" si="24"/>
        <v>0</v>
      </c>
      <c r="K60" s="15">
        <f t="shared" si="24"/>
        <v>0</v>
      </c>
      <c r="L60" s="15">
        <f t="shared" si="24"/>
        <v>0</v>
      </c>
      <c r="M60" s="15">
        <f t="shared" si="24"/>
        <v>0</v>
      </c>
      <c r="N60" s="15">
        <f t="shared" si="24"/>
        <v>0</v>
      </c>
      <c r="O60" s="15">
        <f t="shared" si="24"/>
        <v>0</v>
      </c>
    </row>
    <row r="61" spans="1:15" ht="95.25" customHeight="1">
      <c r="A61" s="181" t="s">
        <v>167</v>
      </c>
      <c r="B61" s="61" t="s">
        <v>388</v>
      </c>
      <c r="C61" s="73" t="s">
        <v>280</v>
      </c>
      <c r="D61" s="64" t="s">
        <v>61</v>
      </c>
      <c r="E61" s="64" t="s">
        <v>166</v>
      </c>
      <c r="F61" s="75">
        <v>200</v>
      </c>
      <c r="G61" s="15">
        <f>SUM(H61:I61)</f>
        <v>723.3</v>
      </c>
      <c r="H61" s="15"/>
      <c r="I61" s="15">
        <f>73.3+650</f>
        <v>723.3</v>
      </c>
      <c r="J61" s="15"/>
      <c r="K61" s="15"/>
      <c r="L61" s="15"/>
      <c r="M61" s="15"/>
      <c r="N61" s="15"/>
      <c r="O61" s="15"/>
    </row>
    <row r="62" spans="1:15" ht="15.75">
      <c r="A62" s="183" t="s">
        <v>962</v>
      </c>
      <c r="B62" s="61" t="s">
        <v>388</v>
      </c>
      <c r="C62" s="73" t="s">
        <v>280</v>
      </c>
      <c r="D62" s="64" t="s">
        <v>61</v>
      </c>
      <c r="E62" s="62" t="s">
        <v>770</v>
      </c>
      <c r="F62" s="75"/>
      <c r="G62" s="15">
        <f>G63</f>
        <v>882</v>
      </c>
      <c r="H62" s="15">
        <f aca="true" t="shared" si="25" ref="H62:O63">H63</f>
        <v>0</v>
      </c>
      <c r="I62" s="15">
        <f t="shared" si="25"/>
        <v>882</v>
      </c>
      <c r="J62" s="15">
        <f t="shared" si="25"/>
        <v>0</v>
      </c>
      <c r="K62" s="15">
        <f t="shared" si="25"/>
        <v>0</v>
      </c>
      <c r="L62" s="15">
        <f t="shared" si="25"/>
        <v>0</v>
      </c>
      <c r="M62" s="15">
        <f t="shared" si="25"/>
        <v>0</v>
      </c>
      <c r="N62" s="15">
        <f t="shared" si="25"/>
        <v>0</v>
      </c>
      <c r="O62" s="15">
        <f t="shared" si="25"/>
        <v>0</v>
      </c>
    </row>
    <row r="63" spans="1:15" ht="31.5">
      <c r="A63" s="183" t="s">
        <v>772</v>
      </c>
      <c r="B63" s="61" t="s">
        <v>388</v>
      </c>
      <c r="C63" s="73" t="s">
        <v>280</v>
      </c>
      <c r="D63" s="64" t="s">
        <v>61</v>
      </c>
      <c r="E63" s="62" t="s">
        <v>771</v>
      </c>
      <c r="F63" s="75"/>
      <c r="G63" s="15">
        <f>G64</f>
        <v>882</v>
      </c>
      <c r="H63" s="15">
        <f t="shared" si="25"/>
        <v>0</v>
      </c>
      <c r="I63" s="15">
        <f t="shared" si="25"/>
        <v>882</v>
      </c>
      <c r="J63" s="15">
        <f t="shared" si="25"/>
        <v>0</v>
      </c>
      <c r="K63" s="15">
        <f t="shared" si="25"/>
        <v>0</v>
      </c>
      <c r="L63" s="15">
        <f t="shared" si="25"/>
        <v>0</v>
      </c>
      <c r="M63" s="15">
        <f t="shared" si="25"/>
        <v>0</v>
      </c>
      <c r="N63" s="15">
        <f t="shared" si="25"/>
        <v>0</v>
      </c>
      <c r="O63" s="15">
        <f t="shared" si="25"/>
        <v>0</v>
      </c>
    </row>
    <row r="64" spans="1:15" ht="209.25" customHeight="1">
      <c r="A64" s="181" t="s">
        <v>212</v>
      </c>
      <c r="B64" s="61" t="s">
        <v>388</v>
      </c>
      <c r="C64" s="73" t="s">
        <v>280</v>
      </c>
      <c r="D64" s="64" t="s">
        <v>61</v>
      </c>
      <c r="E64" s="26" t="s">
        <v>150</v>
      </c>
      <c r="F64" s="75">
        <v>200</v>
      </c>
      <c r="G64" s="15">
        <f>SUM(H64:I64)</f>
        <v>882</v>
      </c>
      <c r="H64" s="15"/>
      <c r="I64" s="15">
        <v>882</v>
      </c>
      <c r="J64" s="15">
        <f>SUM(K64:L64)</f>
        <v>0</v>
      </c>
      <c r="K64" s="15"/>
      <c r="L64" s="15"/>
      <c r="M64" s="15">
        <f>SUM(N64:O64)</f>
        <v>0</v>
      </c>
      <c r="N64" s="15"/>
      <c r="O64" s="15"/>
    </row>
    <row r="65" spans="1:15" s="21" customFormat="1" ht="78.75">
      <c r="A65" s="185" t="s">
        <v>886</v>
      </c>
      <c r="B65" s="77" t="s">
        <v>382</v>
      </c>
      <c r="C65" s="71" t="s">
        <v>280</v>
      </c>
      <c r="D65" s="56" t="s">
        <v>898</v>
      </c>
      <c r="E65" s="56"/>
      <c r="F65" s="72"/>
      <c r="G65" s="58">
        <f aca="true" t="shared" si="26" ref="G65:O65">G66</f>
        <v>1376.5</v>
      </c>
      <c r="H65" s="58">
        <f t="shared" si="26"/>
        <v>0</v>
      </c>
      <c r="I65" s="58">
        <f t="shared" si="26"/>
        <v>1376.5</v>
      </c>
      <c r="J65" s="58">
        <f t="shared" si="26"/>
        <v>550</v>
      </c>
      <c r="K65" s="58">
        <f t="shared" si="26"/>
        <v>0</v>
      </c>
      <c r="L65" s="58">
        <f t="shared" si="26"/>
        <v>550</v>
      </c>
      <c r="M65" s="58">
        <f t="shared" si="26"/>
        <v>0</v>
      </c>
      <c r="N65" s="58">
        <f t="shared" si="26"/>
        <v>0</v>
      </c>
      <c r="O65" s="58">
        <f t="shared" si="26"/>
        <v>0</v>
      </c>
    </row>
    <row r="66" spans="1:15" ht="110.25">
      <c r="A66" s="60" t="s">
        <v>495</v>
      </c>
      <c r="B66" s="61" t="s">
        <v>382</v>
      </c>
      <c r="C66" s="73" t="s">
        <v>280</v>
      </c>
      <c r="D66" s="64" t="s">
        <v>898</v>
      </c>
      <c r="E66" s="74" t="s">
        <v>798</v>
      </c>
      <c r="F66" s="75"/>
      <c r="G66" s="15">
        <f>SUM(G67,)</f>
        <v>1376.5</v>
      </c>
      <c r="H66" s="15">
        <f aca="true" t="shared" si="27" ref="H66:O66">SUM(H67,)</f>
        <v>0</v>
      </c>
      <c r="I66" s="15">
        <f t="shared" si="27"/>
        <v>1376.5</v>
      </c>
      <c r="J66" s="15">
        <f t="shared" si="27"/>
        <v>550</v>
      </c>
      <c r="K66" s="15">
        <f t="shared" si="27"/>
        <v>0</v>
      </c>
      <c r="L66" s="15">
        <f t="shared" si="27"/>
        <v>550</v>
      </c>
      <c r="M66" s="15">
        <f t="shared" si="27"/>
        <v>0</v>
      </c>
      <c r="N66" s="15">
        <f t="shared" si="27"/>
        <v>0</v>
      </c>
      <c r="O66" s="15">
        <f t="shared" si="27"/>
        <v>0</v>
      </c>
    </row>
    <row r="67" spans="1:15" ht="208.5" customHeight="1">
      <c r="A67" s="186" t="s">
        <v>826</v>
      </c>
      <c r="B67" s="61" t="s">
        <v>382</v>
      </c>
      <c r="C67" s="73" t="s">
        <v>280</v>
      </c>
      <c r="D67" s="64" t="s">
        <v>898</v>
      </c>
      <c r="E67" s="74" t="s">
        <v>887</v>
      </c>
      <c r="F67" s="75"/>
      <c r="G67" s="15">
        <f>SUM(G68,G70)</f>
        <v>1376.5</v>
      </c>
      <c r="H67" s="15">
        <f aca="true" t="shared" si="28" ref="H67:O67">SUM(H68,H70)</f>
        <v>0</v>
      </c>
      <c r="I67" s="15">
        <f t="shared" si="28"/>
        <v>1376.5</v>
      </c>
      <c r="J67" s="15">
        <f t="shared" si="28"/>
        <v>550</v>
      </c>
      <c r="K67" s="15">
        <f t="shared" si="28"/>
        <v>0</v>
      </c>
      <c r="L67" s="15">
        <f t="shared" si="28"/>
        <v>550</v>
      </c>
      <c r="M67" s="15">
        <f t="shared" si="28"/>
        <v>0</v>
      </c>
      <c r="N67" s="15">
        <f t="shared" si="28"/>
        <v>0</v>
      </c>
      <c r="O67" s="15">
        <f t="shared" si="28"/>
        <v>0</v>
      </c>
    </row>
    <row r="68" spans="1:15" ht="94.5" customHeight="1">
      <c r="A68" s="186" t="s">
        <v>961</v>
      </c>
      <c r="B68" s="61" t="s">
        <v>382</v>
      </c>
      <c r="C68" s="73" t="s">
        <v>280</v>
      </c>
      <c r="D68" s="64" t="s">
        <v>898</v>
      </c>
      <c r="E68" s="74" t="s">
        <v>959</v>
      </c>
      <c r="F68" s="75"/>
      <c r="G68" s="15">
        <f>G69</f>
        <v>339.6</v>
      </c>
      <c r="H68" s="15">
        <f aca="true" t="shared" si="29" ref="H68:O68">H69</f>
        <v>0</v>
      </c>
      <c r="I68" s="15">
        <f t="shared" si="29"/>
        <v>339.6</v>
      </c>
      <c r="J68" s="15">
        <f t="shared" si="29"/>
        <v>0</v>
      </c>
      <c r="K68" s="15">
        <f t="shared" si="29"/>
        <v>0</v>
      </c>
      <c r="L68" s="15">
        <f t="shared" si="29"/>
        <v>0</v>
      </c>
      <c r="M68" s="15">
        <f t="shared" si="29"/>
        <v>0</v>
      </c>
      <c r="N68" s="15">
        <f t="shared" si="29"/>
        <v>0</v>
      </c>
      <c r="O68" s="15">
        <f t="shared" si="29"/>
        <v>0</v>
      </c>
    </row>
    <row r="69" spans="1:15" ht="129" customHeight="1">
      <c r="A69" s="186" t="s">
        <v>1005</v>
      </c>
      <c r="B69" s="61" t="s">
        <v>382</v>
      </c>
      <c r="C69" s="73" t="s">
        <v>280</v>
      </c>
      <c r="D69" s="64" t="s">
        <v>898</v>
      </c>
      <c r="E69" s="64" t="s">
        <v>960</v>
      </c>
      <c r="F69" s="75">
        <v>300</v>
      </c>
      <c r="G69" s="15">
        <f>SUM(H69:I69)</f>
        <v>339.6</v>
      </c>
      <c r="H69" s="15"/>
      <c r="I69" s="15">
        <v>339.6</v>
      </c>
      <c r="J69" s="15">
        <f>SUM(K69:L69)</f>
        <v>0</v>
      </c>
      <c r="K69" s="15"/>
      <c r="L69" s="15"/>
      <c r="M69" s="15">
        <f>SUM(N69:O69)</f>
        <v>0</v>
      </c>
      <c r="N69" s="15"/>
      <c r="O69" s="15"/>
    </row>
    <row r="70" spans="1:15" ht="63">
      <c r="A70" s="186" t="s">
        <v>890</v>
      </c>
      <c r="B70" s="61" t="s">
        <v>382</v>
      </c>
      <c r="C70" s="73" t="s">
        <v>280</v>
      </c>
      <c r="D70" s="64" t="s">
        <v>898</v>
      </c>
      <c r="E70" s="74" t="s">
        <v>891</v>
      </c>
      <c r="F70" s="75"/>
      <c r="G70" s="15">
        <f aca="true" t="shared" si="30" ref="G70:O70">G71</f>
        <v>1036.9</v>
      </c>
      <c r="H70" s="15">
        <f t="shared" si="30"/>
        <v>0</v>
      </c>
      <c r="I70" s="15">
        <f t="shared" si="30"/>
        <v>1036.9</v>
      </c>
      <c r="J70" s="15">
        <f t="shared" si="30"/>
        <v>550</v>
      </c>
      <c r="K70" s="15">
        <f t="shared" si="30"/>
        <v>0</v>
      </c>
      <c r="L70" s="15">
        <f t="shared" si="30"/>
        <v>550</v>
      </c>
      <c r="M70" s="15">
        <f t="shared" si="30"/>
        <v>0</v>
      </c>
      <c r="N70" s="15">
        <f t="shared" si="30"/>
        <v>0</v>
      </c>
      <c r="O70" s="15">
        <f t="shared" si="30"/>
        <v>0</v>
      </c>
    </row>
    <row r="71" spans="1:15" ht="94.5">
      <c r="A71" s="186" t="s">
        <v>1006</v>
      </c>
      <c r="B71" s="61" t="s">
        <v>382</v>
      </c>
      <c r="C71" s="73" t="s">
        <v>280</v>
      </c>
      <c r="D71" s="64" t="s">
        <v>898</v>
      </c>
      <c r="E71" s="64" t="s">
        <v>889</v>
      </c>
      <c r="F71" s="75">
        <v>200</v>
      </c>
      <c r="G71" s="15">
        <f>SUM(H71:I71)</f>
        <v>1036.9</v>
      </c>
      <c r="H71" s="15"/>
      <c r="I71" s="15">
        <v>1036.9</v>
      </c>
      <c r="J71" s="15">
        <f>SUM(K71:L71)</f>
        <v>550</v>
      </c>
      <c r="K71" s="15"/>
      <c r="L71" s="15">
        <v>550</v>
      </c>
      <c r="M71" s="15">
        <f>SUM(N71:O71)</f>
        <v>0</v>
      </c>
      <c r="N71" s="15"/>
      <c r="O71" s="15"/>
    </row>
    <row r="72" spans="1:15" ht="15.75">
      <c r="A72" s="180" t="s">
        <v>389</v>
      </c>
      <c r="B72" s="56" t="s">
        <v>382</v>
      </c>
      <c r="C72" s="57" t="s">
        <v>419</v>
      </c>
      <c r="D72" s="26"/>
      <c r="E72" s="26"/>
      <c r="F72" s="26"/>
      <c r="G72" s="58">
        <f aca="true" t="shared" si="31" ref="G72:O72">SUM(G73,G80,G97,G88)</f>
        <v>92576.3</v>
      </c>
      <c r="H72" s="58">
        <f t="shared" si="31"/>
        <v>14925.800000000001</v>
      </c>
      <c r="I72" s="58">
        <f t="shared" si="31"/>
        <v>77650.5</v>
      </c>
      <c r="J72" s="58">
        <f t="shared" si="31"/>
        <v>68046.2</v>
      </c>
      <c r="K72" s="58">
        <f t="shared" si="31"/>
        <v>7114.200000000001</v>
      </c>
      <c r="L72" s="58">
        <f t="shared" si="31"/>
        <v>60932</v>
      </c>
      <c r="M72" s="58">
        <f t="shared" si="31"/>
        <v>67888.20000000001</v>
      </c>
      <c r="N72" s="58">
        <f t="shared" si="31"/>
        <v>8162.8</v>
      </c>
      <c r="O72" s="58">
        <f t="shared" si="31"/>
        <v>59725.4</v>
      </c>
    </row>
    <row r="73" spans="1:15" ht="31.5">
      <c r="A73" s="180" t="s">
        <v>46</v>
      </c>
      <c r="B73" s="56" t="s">
        <v>382</v>
      </c>
      <c r="C73" s="57" t="s">
        <v>419</v>
      </c>
      <c r="D73" s="57" t="s">
        <v>423</v>
      </c>
      <c r="E73" s="26"/>
      <c r="F73" s="26"/>
      <c r="G73" s="58">
        <f aca="true" t="shared" si="32" ref="G73:O73">SUM(G74,)</f>
        <v>467.1</v>
      </c>
      <c r="H73" s="58">
        <f t="shared" si="32"/>
        <v>467.1</v>
      </c>
      <c r="I73" s="58">
        <f t="shared" si="32"/>
        <v>0</v>
      </c>
      <c r="J73" s="58">
        <f t="shared" si="32"/>
        <v>395.5</v>
      </c>
      <c r="K73" s="58">
        <f t="shared" si="32"/>
        <v>395.5</v>
      </c>
      <c r="L73" s="58">
        <f t="shared" si="32"/>
        <v>0</v>
      </c>
      <c r="M73" s="58">
        <f t="shared" si="32"/>
        <v>333.4</v>
      </c>
      <c r="N73" s="58">
        <f t="shared" si="32"/>
        <v>333.4</v>
      </c>
      <c r="O73" s="58">
        <f t="shared" si="32"/>
        <v>0</v>
      </c>
    </row>
    <row r="74" spans="1:15" ht="111.75" customHeight="1">
      <c r="A74" s="142" t="s">
        <v>635</v>
      </c>
      <c r="B74" s="61" t="s">
        <v>388</v>
      </c>
      <c r="C74" s="24" t="s">
        <v>419</v>
      </c>
      <c r="D74" s="24" t="s">
        <v>423</v>
      </c>
      <c r="E74" s="65" t="s">
        <v>126</v>
      </c>
      <c r="F74" s="26"/>
      <c r="G74" s="15">
        <f>G75</f>
        <v>467.1</v>
      </c>
      <c r="H74" s="15">
        <f aca="true" t="shared" si="33" ref="H74:O74">H75</f>
        <v>467.1</v>
      </c>
      <c r="I74" s="15">
        <f t="shared" si="33"/>
        <v>0</v>
      </c>
      <c r="J74" s="15">
        <f>J75</f>
        <v>395.5</v>
      </c>
      <c r="K74" s="15">
        <f t="shared" si="33"/>
        <v>395.5</v>
      </c>
      <c r="L74" s="15">
        <f t="shared" si="33"/>
        <v>0</v>
      </c>
      <c r="M74" s="15">
        <f>M75</f>
        <v>333.4</v>
      </c>
      <c r="N74" s="15">
        <f t="shared" si="33"/>
        <v>333.4</v>
      </c>
      <c r="O74" s="15">
        <f t="shared" si="33"/>
        <v>0</v>
      </c>
    </row>
    <row r="75" spans="1:15" ht="189">
      <c r="A75" s="142" t="s">
        <v>636</v>
      </c>
      <c r="B75" s="61" t="s">
        <v>388</v>
      </c>
      <c r="C75" s="24" t="s">
        <v>419</v>
      </c>
      <c r="D75" s="24" t="s">
        <v>423</v>
      </c>
      <c r="E75" s="65" t="s">
        <v>857</v>
      </c>
      <c r="F75" s="26"/>
      <c r="G75" s="15">
        <f aca="true" t="shared" si="34" ref="G75:O75">SUM(G76,G78)</f>
        <v>467.1</v>
      </c>
      <c r="H75" s="15">
        <f t="shared" si="34"/>
        <v>467.1</v>
      </c>
      <c r="I75" s="15">
        <f t="shared" si="34"/>
        <v>0</v>
      </c>
      <c r="J75" s="15">
        <f t="shared" si="34"/>
        <v>395.5</v>
      </c>
      <c r="K75" s="15">
        <f t="shared" si="34"/>
        <v>395.5</v>
      </c>
      <c r="L75" s="15">
        <f t="shared" si="34"/>
        <v>0</v>
      </c>
      <c r="M75" s="15">
        <f t="shared" si="34"/>
        <v>333.4</v>
      </c>
      <c r="N75" s="15">
        <f t="shared" si="34"/>
        <v>333.4</v>
      </c>
      <c r="O75" s="15">
        <f t="shared" si="34"/>
        <v>0</v>
      </c>
    </row>
    <row r="76" spans="1:15" ht="94.5">
      <c r="A76" s="182" t="s">
        <v>77</v>
      </c>
      <c r="B76" s="64" t="s">
        <v>382</v>
      </c>
      <c r="C76" s="24" t="s">
        <v>419</v>
      </c>
      <c r="D76" s="24" t="s">
        <v>423</v>
      </c>
      <c r="E76" s="65" t="s">
        <v>602</v>
      </c>
      <c r="F76" s="26"/>
      <c r="G76" s="15">
        <f>G77</f>
        <v>81.1</v>
      </c>
      <c r="H76" s="15">
        <f aca="true" t="shared" si="35" ref="H76:O76">H77</f>
        <v>81.1</v>
      </c>
      <c r="I76" s="15">
        <f t="shared" si="35"/>
        <v>0</v>
      </c>
      <c r="J76" s="15">
        <f t="shared" si="35"/>
        <v>84.3</v>
      </c>
      <c r="K76" s="15">
        <f t="shared" si="35"/>
        <v>84.3</v>
      </c>
      <c r="L76" s="15">
        <f t="shared" si="35"/>
        <v>0</v>
      </c>
      <c r="M76" s="15">
        <f t="shared" si="35"/>
        <v>84.3</v>
      </c>
      <c r="N76" s="15">
        <f t="shared" si="35"/>
        <v>84.3</v>
      </c>
      <c r="O76" s="15">
        <f t="shared" si="35"/>
        <v>0</v>
      </c>
    </row>
    <row r="77" spans="1:15" ht="330.75">
      <c r="A77" s="182" t="s">
        <v>730</v>
      </c>
      <c r="B77" s="64" t="s">
        <v>382</v>
      </c>
      <c r="C77" s="24" t="s">
        <v>419</v>
      </c>
      <c r="D77" s="24" t="s">
        <v>423</v>
      </c>
      <c r="E77" s="65" t="s">
        <v>606</v>
      </c>
      <c r="F77" s="26" t="s">
        <v>384</v>
      </c>
      <c r="G77" s="15">
        <f>SUM(H77:I77)</f>
        <v>81.1</v>
      </c>
      <c r="H77" s="17">
        <v>81.1</v>
      </c>
      <c r="I77" s="17"/>
      <c r="J77" s="15">
        <f>SUM(K77:L77)</f>
        <v>84.3</v>
      </c>
      <c r="K77" s="17">
        <v>84.3</v>
      </c>
      <c r="L77" s="17"/>
      <c r="M77" s="15">
        <f>SUM(N77:O77)</f>
        <v>84.3</v>
      </c>
      <c r="N77" s="17">
        <v>84.3</v>
      </c>
      <c r="O77" s="17"/>
    </row>
    <row r="78" spans="1:15" ht="78.75">
      <c r="A78" s="182" t="s">
        <v>348</v>
      </c>
      <c r="B78" s="64" t="s">
        <v>382</v>
      </c>
      <c r="C78" s="26" t="s">
        <v>419</v>
      </c>
      <c r="D78" s="26" t="s">
        <v>423</v>
      </c>
      <c r="E78" s="65" t="s">
        <v>346</v>
      </c>
      <c r="F78" s="26"/>
      <c r="G78" s="15">
        <f aca="true" t="shared" si="36" ref="G78:O78">G79</f>
        <v>386</v>
      </c>
      <c r="H78" s="17">
        <f t="shared" si="36"/>
        <v>386</v>
      </c>
      <c r="I78" s="17">
        <f t="shared" si="36"/>
        <v>0</v>
      </c>
      <c r="J78" s="15">
        <f t="shared" si="36"/>
        <v>311.2</v>
      </c>
      <c r="K78" s="17">
        <f t="shared" si="36"/>
        <v>311.2</v>
      </c>
      <c r="L78" s="17">
        <f t="shared" si="36"/>
        <v>0</v>
      </c>
      <c r="M78" s="15">
        <f t="shared" si="36"/>
        <v>249.1</v>
      </c>
      <c r="N78" s="17">
        <f t="shared" si="36"/>
        <v>249.1</v>
      </c>
      <c r="O78" s="17">
        <f t="shared" si="36"/>
        <v>0</v>
      </c>
    </row>
    <row r="79" spans="1:15" ht="189">
      <c r="A79" s="182" t="s">
        <v>78</v>
      </c>
      <c r="B79" s="64" t="s">
        <v>382</v>
      </c>
      <c r="C79" s="26" t="s">
        <v>419</v>
      </c>
      <c r="D79" s="26" t="s">
        <v>423</v>
      </c>
      <c r="E79" s="67" t="s">
        <v>347</v>
      </c>
      <c r="F79" s="26" t="s">
        <v>56</v>
      </c>
      <c r="G79" s="15">
        <f>H79+I79</f>
        <v>386</v>
      </c>
      <c r="H79" s="17">
        <v>386</v>
      </c>
      <c r="I79" s="17"/>
      <c r="J79" s="15">
        <f>K79+L79</f>
        <v>311.2</v>
      </c>
      <c r="K79" s="17">
        <v>311.2</v>
      </c>
      <c r="L79" s="17"/>
      <c r="M79" s="15">
        <f>N79+O79</f>
        <v>249.1</v>
      </c>
      <c r="N79" s="17">
        <v>249.1</v>
      </c>
      <c r="O79" s="17"/>
    </row>
    <row r="80" spans="1:15" ht="15.75">
      <c r="A80" s="180" t="s">
        <v>47</v>
      </c>
      <c r="B80" s="56" t="s">
        <v>382</v>
      </c>
      <c r="C80" s="57" t="s">
        <v>419</v>
      </c>
      <c r="D80" s="57" t="s">
        <v>282</v>
      </c>
      <c r="E80" s="26"/>
      <c r="F80" s="26"/>
      <c r="G80" s="58">
        <f aca="true" t="shared" si="37" ref="G80:O81">G81</f>
        <v>4327.1</v>
      </c>
      <c r="H80" s="58">
        <f t="shared" si="37"/>
        <v>8.1</v>
      </c>
      <c r="I80" s="58">
        <f t="shared" si="37"/>
        <v>4319</v>
      </c>
      <c r="J80" s="58">
        <f t="shared" si="37"/>
        <v>4327.1</v>
      </c>
      <c r="K80" s="58">
        <f t="shared" si="37"/>
        <v>8.1</v>
      </c>
      <c r="L80" s="58">
        <f t="shared" si="37"/>
        <v>4319</v>
      </c>
      <c r="M80" s="58">
        <f t="shared" si="37"/>
        <v>1753</v>
      </c>
      <c r="N80" s="58">
        <f t="shared" si="37"/>
        <v>8.1</v>
      </c>
      <c r="O80" s="58">
        <f t="shared" si="37"/>
        <v>1744.9</v>
      </c>
    </row>
    <row r="81" spans="1:15" ht="110.25">
      <c r="A81" s="142" t="s">
        <v>1012</v>
      </c>
      <c r="B81" s="64" t="s">
        <v>382</v>
      </c>
      <c r="C81" s="24" t="s">
        <v>419</v>
      </c>
      <c r="D81" s="24" t="s">
        <v>282</v>
      </c>
      <c r="E81" s="65" t="s">
        <v>1009</v>
      </c>
      <c r="F81" s="26"/>
      <c r="G81" s="15">
        <f t="shared" si="37"/>
        <v>4327.1</v>
      </c>
      <c r="H81" s="15">
        <f t="shared" si="37"/>
        <v>8.1</v>
      </c>
      <c r="I81" s="15">
        <f t="shared" si="37"/>
        <v>4319</v>
      </c>
      <c r="J81" s="15">
        <f t="shared" si="37"/>
        <v>4327.1</v>
      </c>
      <c r="K81" s="15">
        <f t="shared" si="37"/>
        <v>8.1</v>
      </c>
      <c r="L81" s="15">
        <f t="shared" si="37"/>
        <v>4319</v>
      </c>
      <c r="M81" s="15">
        <f t="shared" si="37"/>
        <v>1753</v>
      </c>
      <c r="N81" s="15">
        <f t="shared" si="37"/>
        <v>8.1</v>
      </c>
      <c r="O81" s="15">
        <f t="shared" si="37"/>
        <v>1744.9</v>
      </c>
    </row>
    <row r="82" spans="1:15" ht="157.5">
      <c r="A82" s="142" t="s">
        <v>111</v>
      </c>
      <c r="B82" s="64" t="s">
        <v>382</v>
      </c>
      <c r="C82" s="24" t="s">
        <v>419</v>
      </c>
      <c r="D82" s="24" t="s">
        <v>282</v>
      </c>
      <c r="E82" s="65" t="s">
        <v>1010</v>
      </c>
      <c r="F82" s="26"/>
      <c r="G82" s="15">
        <f>SUM(G83,G86)</f>
        <v>4327.1</v>
      </c>
      <c r="H82" s="15">
        <f aca="true" t="shared" si="38" ref="H82:O82">SUM(H83,H86)</f>
        <v>8.1</v>
      </c>
      <c r="I82" s="15">
        <f t="shared" si="38"/>
        <v>4319</v>
      </c>
      <c r="J82" s="15">
        <f t="shared" si="38"/>
        <v>4327.1</v>
      </c>
      <c r="K82" s="15">
        <f t="shared" si="38"/>
        <v>8.1</v>
      </c>
      <c r="L82" s="15">
        <f t="shared" si="38"/>
        <v>4319</v>
      </c>
      <c r="M82" s="15">
        <f t="shared" si="38"/>
        <v>1753</v>
      </c>
      <c r="N82" s="15">
        <f t="shared" si="38"/>
        <v>8.1</v>
      </c>
      <c r="O82" s="15">
        <f t="shared" si="38"/>
        <v>1744.9</v>
      </c>
    </row>
    <row r="83" spans="1:15" ht="63">
      <c r="A83" s="142" t="s">
        <v>1013</v>
      </c>
      <c r="B83" s="64" t="s">
        <v>382</v>
      </c>
      <c r="C83" s="24" t="s">
        <v>419</v>
      </c>
      <c r="D83" s="24" t="s">
        <v>282</v>
      </c>
      <c r="E83" s="65" t="s">
        <v>1011</v>
      </c>
      <c r="F83" s="26"/>
      <c r="G83" s="15">
        <f>SUM(G84:G85)</f>
        <v>3469.1</v>
      </c>
      <c r="H83" s="15">
        <f aca="true" t="shared" si="39" ref="H83:O83">SUM(H84:H85)</f>
        <v>8.1</v>
      </c>
      <c r="I83" s="15">
        <f t="shared" si="39"/>
        <v>3461</v>
      </c>
      <c r="J83" s="15">
        <f t="shared" si="39"/>
        <v>3469.1</v>
      </c>
      <c r="K83" s="15">
        <f t="shared" si="39"/>
        <v>8.1</v>
      </c>
      <c r="L83" s="15">
        <f t="shared" si="39"/>
        <v>3461</v>
      </c>
      <c r="M83" s="15">
        <f t="shared" si="39"/>
        <v>1753</v>
      </c>
      <c r="N83" s="15">
        <f t="shared" si="39"/>
        <v>8.1</v>
      </c>
      <c r="O83" s="15">
        <f t="shared" si="39"/>
        <v>1744.9</v>
      </c>
    </row>
    <row r="84" spans="1:15" ht="94.5">
      <c r="A84" s="181" t="s">
        <v>484</v>
      </c>
      <c r="B84" s="64" t="s">
        <v>382</v>
      </c>
      <c r="C84" s="24" t="s">
        <v>419</v>
      </c>
      <c r="D84" s="24" t="s">
        <v>282</v>
      </c>
      <c r="E84" s="67" t="s">
        <v>931</v>
      </c>
      <c r="F84" s="26" t="s">
        <v>386</v>
      </c>
      <c r="G84" s="15">
        <f>SUM(H84:I84)</f>
        <v>3461</v>
      </c>
      <c r="H84" s="15">
        <v>0</v>
      </c>
      <c r="I84" s="15">
        <v>3461</v>
      </c>
      <c r="J84" s="15">
        <f>SUM(K84:L84)</f>
        <v>3461</v>
      </c>
      <c r="K84" s="15">
        <v>0</v>
      </c>
      <c r="L84" s="15">
        <v>3461</v>
      </c>
      <c r="M84" s="15">
        <f>SUM(N84:O84)</f>
        <v>1744.9</v>
      </c>
      <c r="N84" s="15">
        <v>0</v>
      </c>
      <c r="O84" s="15">
        <v>1744.9</v>
      </c>
    </row>
    <row r="85" spans="1:15" ht="283.5">
      <c r="A85" s="181" t="s">
        <v>729</v>
      </c>
      <c r="B85" s="64" t="s">
        <v>382</v>
      </c>
      <c r="C85" s="24" t="s">
        <v>419</v>
      </c>
      <c r="D85" s="24" t="s">
        <v>282</v>
      </c>
      <c r="E85" s="67" t="s">
        <v>515</v>
      </c>
      <c r="F85" s="26" t="s">
        <v>384</v>
      </c>
      <c r="G85" s="15">
        <f>SUM(H85:I85)</f>
        <v>8.1</v>
      </c>
      <c r="H85" s="15">
        <v>8.1</v>
      </c>
      <c r="I85" s="15">
        <v>0</v>
      </c>
      <c r="J85" s="15">
        <f>SUM(K85:L85)</f>
        <v>8.1</v>
      </c>
      <c r="K85" s="15">
        <v>8.1</v>
      </c>
      <c r="L85" s="15">
        <v>0</v>
      </c>
      <c r="M85" s="15">
        <f>SUM(N85:O85)</f>
        <v>8.1</v>
      </c>
      <c r="N85" s="15">
        <v>8.1</v>
      </c>
      <c r="O85" s="15">
        <v>0</v>
      </c>
    </row>
    <row r="86" spans="1:15" ht="78.75">
      <c r="A86" s="181" t="s">
        <v>517</v>
      </c>
      <c r="B86" s="64" t="s">
        <v>382</v>
      </c>
      <c r="C86" s="24" t="s">
        <v>419</v>
      </c>
      <c r="D86" s="24" t="s">
        <v>282</v>
      </c>
      <c r="E86" s="65" t="s">
        <v>516</v>
      </c>
      <c r="F86" s="26"/>
      <c r="G86" s="15">
        <f>G87</f>
        <v>858</v>
      </c>
      <c r="H86" s="15">
        <f aca="true" t="shared" si="40" ref="H86:O86">H87</f>
        <v>0</v>
      </c>
      <c r="I86" s="15">
        <f t="shared" si="40"/>
        <v>858</v>
      </c>
      <c r="J86" s="15">
        <f t="shared" si="40"/>
        <v>858</v>
      </c>
      <c r="K86" s="15">
        <f t="shared" si="40"/>
        <v>0</v>
      </c>
      <c r="L86" s="15">
        <f t="shared" si="40"/>
        <v>858</v>
      </c>
      <c r="M86" s="15">
        <f t="shared" si="40"/>
        <v>0</v>
      </c>
      <c r="N86" s="15">
        <f t="shared" si="40"/>
        <v>0</v>
      </c>
      <c r="O86" s="15">
        <f t="shared" si="40"/>
        <v>0</v>
      </c>
    </row>
    <row r="87" spans="1:15" ht="157.5">
      <c r="A87" s="181" t="s">
        <v>485</v>
      </c>
      <c r="B87" s="64" t="s">
        <v>382</v>
      </c>
      <c r="C87" s="24" t="s">
        <v>419</v>
      </c>
      <c r="D87" s="24" t="s">
        <v>282</v>
      </c>
      <c r="E87" s="67" t="s">
        <v>297</v>
      </c>
      <c r="F87" s="26" t="s">
        <v>386</v>
      </c>
      <c r="G87" s="15">
        <f>SUM(H87:I87)</f>
        <v>858</v>
      </c>
      <c r="H87" s="15"/>
      <c r="I87" s="15">
        <v>858</v>
      </c>
      <c r="J87" s="15">
        <f>SUM(K87:L87)</f>
        <v>858</v>
      </c>
      <c r="K87" s="15"/>
      <c r="L87" s="15">
        <v>858</v>
      </c>
      <c r="M87" s="15">
        <f>SUM(N87:O87)</f>
        <v>0</v>
      </c>
      <c r="N87" s="15"/>
      <c r="O87" s="15"/>
    </row>
    <row r="88" spans="1:15" s="21" customFormat="1" ht="31.5">
      <c r="A88" s="180" t="s">
        <v>819</v>
      </c>
      <c r="B88" s="56" t="s">
        <v>382</v>
      </c>
      <c r="C88" s="57" t="s">
        <v>419</v>
      </c>
      <c r="D88" s="57" t="s">
        <v>281</v>
      </c>
      <c r="E88" s="80"/>
      <c r="F88" s="59"/>
      <c r="G88" s="58">
        <f>SUM(G89,G94)</f>
        <v>29261.8</v>
      </c>
      <c r="H88" s="58">
        <f aca="true" t="shared" si="41" ref="H88:O88">SUM(H89,H94)</f>
        <v>6036.4</v>
      </c>
      <c r="I88" s="58">
        <f t="shared" si="41"/>
        <v>23225.4</v>
      </c>
      <c r="J88" s="58">
        <f t="shared" si="41"/>
        <v>14827</v>
      </c>
      <c r="K88" s="58">
        <f t="shared" si="41"/>
        <v>0</v>
      </c>
      <c r="L88" s="58">
        <f t="shared" si="41"/>
        <v>14827</v>
      </c>
      <c r="M88" s="58">
        <f t="shared" si="41"/>
        <v>14572</v>
      </c>
      <c r="N88" s="58">
        <f t="shared" si="41"/>
        <v>0</v>
      </c>
      <c r="O88" s="58">
        <f t="shared" si="41"/>
        <v>14572</v>
      </c>
    </row>
    <row r="89" spans="1:15" s="21" customFormat="1" ht="94.5">
      <c r="A89" s="142" t="s">
        <v>112</v>
      </c>
      <c r="B89" s="64" t="s">
        <v>382</v>
      </c>
      <c r="C89" s="24" t="s">
        <v>419</v>
      </c>
      <c r="D89" s="24" t="s">
        <v>281</v>
      </c>
      <c r="E89" s="65" t="s">
        <v>1009</v>
      </c>
      <c r="F89" s="59"/>
      <c r="G89" s="15">
        <f aca="true" t="shared" si="42" ref="G89:O89">G90</f>
        <v>22907.7</v>
      </c>
      <c r="H89" s="15">
        <f t="shared" si="42"/>
        <v>0</v>
      </c>
      <c r="I89" s="15">
        <f t="shared" si="42"/>
        <v>22907.7</v>
      </c>
      <c r="J89" s="15">
        <f t="shared" si="42"/>
        <v>14827</v>
      </c>
      <c r="K89" s="15">
        <f t="shared" si="42"/>
        <v>0</v>
      </c>
      <c r="L89" s="15">
        <f t="shared" si="42"/>
        <v>14827</v>
      </c>
      <c r="M89" s="15">
        <f t="shared" si="42"/>
        <v>14572</v>
      </c>
      <c r="N89" s="15">
        <f t="shared" si="42"/>
        <v>0</v>
      </c>
      <c r="O89" s="15">
        <f t="shared" si="42"/>
        <v>14572</v>
      </c>
    </row>
    <row r="90" spans="1:15" s="21" customFormat="1" ht="157.5">
      <c r="A90" s="142" t="s">
        <v>116</v>
      </c>
      <c r="B90" s="64" t="s">
        <v>382</v>
      </c>
      <c r="C90" s="24" t="s">
        <v>419</v>
      </c>
      <c r="D90" s="24" t="s">
        <v>281</v>
      </c>
      <c r="E90" s="65" t="s">
        <v>1014</v>
      </c>
      <c r="F90" s="59"/>
      <c r="G90" s="15">
        <f>SUM(G91,)</f>
        <v>22907.7</v>
      </c>
      <c r="H90" s="15">
        <f aca="true" t="shared" si="43" ref="H90:O90">SUM(H91,)</f>
        <v>0</v>
      </c>
      <c r="I90" s="15">
        <f t="shared" si="43"/>
        <v>22907.7</v>
      </c>
      <c r="J90" s="15">
        <f t="shared" si="43"/>
        <v>14827</v>
      </c>
      <c r="K90" s="15">
        <f t="shared" si="43"/>
        <v>0</v>
      </c>
      <c r="L90" s="15">
        <f t="shared" si="43"/>
        <v>14827</v>
      </c>
      <c r="M90" s="15">
        <f t="shared" si="43"/>
        <v>14572</v>
      </c>
      <c r="N90" s="15">
        <f t="shared" si="43"/>
        <v>0</v>
      </c>
      <c r="O90" s="15">
        <f t="shared" si="43"/>
        <v>14572</v>
      </c>
    </row>
    <row r="91" spans="1:15" s="21" customFormat="1" ht="78.75">
      <c r="A91" s="142" t="s">
        <v>1016</v>
      </c>
      <c r="B91" s="64" t="s">
        <v>382</v>
      </c>
      <c r="C91" s="24" t="s">
        <v>419</v>
      </c>
      <c r="D91" s="24" t="s">
        <v>281</v>
      </c>
      <c r="E91" s="65" t="s">
        <v>1015</v>
      </c>
      <c r="F91" s="59"/>
      <c r="G91" s="15">
        <f>SUM(G92:G93)</f>
        <v>22907.7</v>
      </c>
      <c r="H91" s="15">
        <f aca="true" t="shared" si="44" ref="H91:O91">SUM(H92:H93)</f>
        <v>0</v>
      </c>
      <c r="I91" s="15">
        <f t="shared" si="44"/>
        <v>22907.7</v>
      </c>
      <c r="J91" s="15">
        <f t="shared" si="44"/>
        <v>14827</v>
      </c>
      <c r="K91" s="15">
        <f t="shared" si="44"/>
        <v>0</v>
      </c>
      <c r="L91" s="15">
        <f t="shared" si="44"/>
        <v>14827</v>
      </c>
      <c r="M91" s="15">
        <f t="shared" si="44"/>
        <v>14572</v>
      </c>
      <c r="N91" s="15">
        <f t="shared" si="44"/>
        <v>0</v>
      </c>
      <c r="O91" s="15">
        <f t="shared" si="44"/>
        <v>14572</v>
      </c>
    </row>
    <row r="92" spans="1:15" s="21" customFormat="1" ht="110.25">
      <c r="A92" s="181" t="s">
        <v>98</v>
      </c>
      <c r="B92" s="64" t="s">
        <v>382</v>
      </c>
      <c r="C92" s="24" t="s">
        <v>419</v>
      </c>
      <c r="D92" s="24" t="s">
        <v>281</v>
      </c>
      <c r="E92" s="67" t="s">
        <v>340</v>
      </c>
      <c r="F92" s="26" t="s">
        <v>386</v>
      </c>
      <c r="G92" s="15">
        <f>SUM(H92:I92)</f>
        <v>134.4</v>
      </c>
      <c r="H92" s="15"/>
      <c r="I92" s="15">
        <f>8.4+126</f>
        <v>134.4</v>
      </c>
      <c r="J92" s="15">
        <f>SUM(K92:L92)</f>
        <v>0</v>
      </c>
      <c r="K92" s="15"/>
      <c r="L92" s="15"/>
      <c r="M92" s="15">
        <f>SUM(N92:O92)</f>
        <v>0</v>
      </c>
      <c r="N92" s="15"/>
      <c r="O92" s="15"/>
    </row>
    <row r="93" spans="1:15" ht="141.75">
      <c r="A93" s="181" t="s">
        <v>339</v>
      </c>
      <c r="B93" s="64" t="s">
        <v>382</v>
      </c>
      <c r="C93" s="24" t="s">
        <v>419</v>
      </c>
      <c r="D93" s="24" t="s">
        <v>281</v>
      </c>
      <c r="E93" s="67" t="s">
        <v>340</v>
      </c>
      <c r="F93" s="26" t="s">
        <v>56</v>
      </c>
      <c r="G93" s="15">
        <f>SUM(H93:I93)</f>
        <v>22773.3</v>
      </c>
      <c r="H93" s="15"/>
      <c r="I93" s="15">
        <f>19903.3+2870</f>
        <v>22773.3</v>
      </c>
      <c r="J93" s="15">
        <f>SUM(K93:L93)</f>
        <v>14827</v>
      </c>
      <c r="K93" s="15"/>
      <c r="L93" s="15">
        <v>14827</v>
      </c>
      <c r="M93" s="15">
        <f>SUM(N93:O93)</f>
        <v>14572</v>
      </c>
      <c r="N93" s="15"/>
      <c r="O93" s="15">
        <v>14572</v>
      </c>
    </row>
    <row r="94" spans="1:15" ht="47.25">
      <c r="A94" s="60" t="s">
        <v>514</v>
      </c>
      <c r="B94" s="64" t="s">
        <v>105</v>
      </c>
      <c r="C94" s="24" t="s">
        <v>419</v>
      </c>
      <c r="D94" s="24" t="s">
        <v>281</v>
      </c>
      <c r="E94" s="62" t="s">
        <v>770</v>
      </c>
      <c r="F94" s="26"/>
      <c r="G94" s="15">
        <f>G95</f>
        <v>6354.099999999999</v>
      </c>
      <c r="H94" s="15">
        <f aca="true" t="shared" si="45" ref="H94:O95">H95</f>
        <v>6036.4</v>
      </c>
      <c r="I94" s="15">
        <f t="shared" si="45"/>
        <v>317.7</v>
      </c>
      <c r="J94" s="15">
        <f t="shared" si="45"/>
        <v>0</v>
      </c>
      <c r="K94" s="15">
        <f t="shared" si="45"/>
        <v>0</v>
      </c>
      <c r="L94" s="15">
        <f t="shared" si="45"/>
        <v>0</v>
      </c>
      <c r="M94" s="15">
        <f t="shared" si="45"/>
        <v>0</v>
      </c>
      <c r="N94" s="15">
        <f t="shared" si="45"/>
        <v>0</v>
      </c>
      <c r="O94" s="15">
        <f t="shared" si="45"/>
        <v>0</v>
      </c>
    </row>
    <row r="95" spans="1:15" ht="31.5">
      <c r="A95" s="60" t="s">
        <v>772</v>
      </c>
      <c r="B95" s="64" t="s">
        <v>105</v>
      </c>
      <c r="C95" s="24" t="s">
        <v>419</v>
      </c>
      <c r="D95" s="24" t="s">
        <v>281</v>
      </c>
      <c r="E95" s="62" t="s">
        <v>771</v>
      </c>
      <c r="F95" s="26"/>
      <c r="G95" s="15">
        <f>G96</f>
        <v>6354.099999999999</v>
      </c>
      <c r="H95" s="15">
        <f t="shared" si="45"/>
        <v>6036.4</v>
      </c>
      <c r="I95" s="15">
        <f t="shared" si="45"/>
        <v>317.7</v>
      </c>
      <c r="J95" s="15">
        <f t="shared" si="45"/>
        <v>0</v>
      </c>
      <c r="K95" s="15">
        <f t="shared" si="45"/>
        <v>0</v>
      </c>
      <c r="L95" s="15">
        <f t="shared" si="45"/>
        <v>0</v>
      </c>
      <c r="M95" s="15">
        <f t="shared" si="45"/>
        <v>0</v>
      </c>
      <c r="N95" s="15">
        <f t="shared" si="45"/>
        <v>0</v>
      </c>
      <c r="O95" s="15">
        <f t="shared" si="45"/>
        <v>0</v>
      </c>
    </row>
    <row r="96" spans="1:15" ht="157.5">
      <c r="A96" s="142" t="s">
        <v>79</v>
      </c>
      <c r="B96" s="64" t="s">
        <v>105</v>
      </c>
      <c r="C96" s="24" t="s">
        <v>419</v>
      </c>
      <c r="D96" s="24" t="s">
        <v>281</v>
      </c>
      <c r="E96" s="81" t="s">
        <v>30</v>
      </c>
      <c r="F96" s="26" t="s">
        <v>386</v>
      </c>
      <c r="G96" s="15">
        <f>SUM(H96:I96)</f>
        <v>6354.099999999999</v>
      </c>
      <c r="H96" s="15">
        <v>6036.4</v>
      </c>
      <c r="I96" s="15">
        <v>317.7</v>
      </c>
      <c r="J96" s="15">
        <f>SUM(K96:L96)</f>
        <v>0</v>
      </c>
      <c r="K96" s="15"/>
      <c r="L96" s="15"/>
      <c r="M96" s="15">
        <f>SUM(N96:O96)</f>
        <v>0</v>
      </c>
      <c r="N96" s="15"/>
      <c r="O96" s="15"/>
    </row>
    <row r="97" spans="1:15" ht="47.25">
      <c r="A97" s="180" t="s">
        <v>821</v>
      </c>
      <c r="B97" s="77" t="s">
        <v>382</v>
      </c>
      <c r="C97" s="57" t="s">
        <v>419</v>
      </c>
      <c r="D97" s="59">
        <v>12</v>
      </c>
      <c r="E97" s="26"/>
      <c r="F97" s="26"/>
      <c r="G97" s="58">
        <f aca="true" t="shared" si="46" ref="G97:O97">SUM(G98,G108,G112)</f>
        <v>58520.299999999996</v>
      </c>
      <c r="H97" s="58">
        <f t="shared" si="46"/>
        <v>8414.2</v>
      </c>
      <c r="I97" s="58">
        <f t="shared" si="46"/>
        <v>50106.1</v>
      </c>
      <c r="J97" s="58">
        <f t="shared" si="46"/>
        <v>48496.6</v>
      </c>
      <c r="K97" s="58">
        <f t="shared" si="46"/>
        <v>6710.6</v>
      </c>
      <c r="L97" s="58">
        <f t="shared" si="46"/>
        <v>41786</v>
      </c>
      <c r="M97" s="58">
        <f t="shared" si="46"/>
        <v>51229.8</v>
      </c>
      <c r="N97" s="58">
        <f t="shared" si="46"/>
        <v>7821.3</v>
      </c>
      <c r="O97" s="58">
        <f t="shared" si="46"/>
        <v>43408.5</v>
      </c>
    </row>
    <row r="98" spans="1:15" ht="163.5" customHeight="1">
      <c r="A98" s="183" t="s">
        <v>633</v>
      </c>
      <c r="B98" s="64" t="s">
        <v>382</v>
      </c>
      <c r="C98" s="24" t="s">
        <v>419</v>
      </c>
      <c r="D98" s="26" t="s">
        <v>822</v>
      </c>
      <c r="E98" s="65" t="s">
        <v>4</v>
      </c>
      <c r="F98" s="26"/>
      <c r="G98" s="15">
        <f>SUM(G99,)</f>
        <v>6007.2</v>
      </c>
      <c r="H98" s="15">
        <f aca="true" t="shared" si="47" ref="H98:O98">SUM(H99,)</f>
        <v>5414.2</v>
      </c>
      <c r="I98" s="15">
        <f t="shared" si="47"/>
        <v>593</v>
      </c>
      <c r="J98" s="15">
        <f t="shared" si="47"/>
        <v>6944.6</v>
      </c>
      <c r="K98" s="15">
        <f t="shared" si="47"/>
        <v>6710.6</v>
      </c>
      <c r="L98" s="15">
        <f t="shared" si="47"/>
        <v>234</v>
      </c>
      <c r="M98" s="15">
        <f t="shared" si="47"/>
        <v>8059.8</v>
      </c>
      <c r="N98" s="15">
        <f t="shared" si="47"/>
        <v>7821.3</v>
      </c>
      <c r="O98" s="15">
        <f t="shared" si="47"/>
        <v>238.5</v>
      </c>
    </row>
    <row r="99" spans="1:15" ht="210" customHeight="1">
      <c r="A99" s="183" t="s">
        <v>358</v>
      </c>
      <c r="B99" s="64" t="s">
        <v>382</v>
      </c>
      <c r="C99" s="24" t="s">
        <v>419</v>
      </c>
      <c r="D99" s="26" t="s">
        <v>822</v>
      </c>
      <c r="E99" s="65" t="s">
        <v>359</v>
      </c>
      <c r="F99" s="26"/>
      <c r="G99" s="15">
        <f>SUM(G100,G102,G104,G106)</f>
        <v>6007.2</v>
      </c>
      <c r="H99" s="15">
        <f aca="true" t="shared" si="48" ref="H99:O99">SUM(H100,H102,H104,H106)</f>
        <v>5414.2</v>
      </c>
      <c r="I99" s="15">
        <f t="shared" si="48"/>
        <v>593</v>
      </c>
      <c r="J99" s="15">
        <f t="shared" si="48"/>
        <v>6944.6</v>
      </c>
      <c r="K99" s="15">
        <f t="shared" si="48"/>
        <v>6710.6</v>
      </c>
      <c r="L99" s="15">
        <f t="shared" si="48"/>
        <v>234</v>
      </c>
      <c r="M99" s="15">
        <f t="shared" si="48"/>
        <v>8059.8</v>
      </c>
      <c r="N99" s="15">
        <f t="shared" si="48"/>
        <v>7821.3</v>
      </c>
      <c r="O99" s="15">
        <f t="shared" si="48"/>
        <v>238.5</v>
      </c>
    </row>
    <row r="100" spans="1:15" ht="141.75">
      <c r="A100" s="183" t="s">
        <v>360</v>
      </c>
      <c r="B100" s="64" t="s">
        <v>382</v>
      </c>
      <c r="C100" s="24" t="s">
        <v>419</v>
      </c>
      <c r="D100" s="26" t="s">
        <v>822</v>
      </c>
      <c r="E100" s="65" t="s">
        <v>361</v>
      </c>
      <c r="F100" s="26"/>
      <c r="G100" s="15">
        <f>G101</f>
        <v>153</v>
      </c>
      <c r="H100" s="15">
        <f aca="true" t="shared" si="49" ref="H100:O100">H101</f>
        <v>0</v>
      </c>
      <c r="I100" s="15">
        <f t="shared" si="49"/>
        <v>153</v>
      </c>
      <c r="J100" s="15">
        <f t="shared" si="49"/>
        <v>0</v>
      </c>
      <c r="K100" s="15">
        <f t="shared" si="49"/>
        <v>0</v>
      </c>
      <c r="L100" s="15">
        <f t="shared" si="49"/>
        <v>0</v>
      </c>
      <c r="M100" s="15">
        <f t="shared" si="49"/>
        <v>0</v>
      </c>
      <c r="N100" s="15">
        <f t="shared" si="49"/>
        <v>0</v>
      </c>
      <c r="O100" s="15">
        <f t="shared" si="49"/>
        <v>0</v>
      </c>
    </row>
    <row r="101" spans="1:15" ht="157.5">
      <c r="A101" s="183" t="s">
        <v>435</v>
      </c>
      <c r="B101" s="64" t="s">
        <v>382</v>
      </c>
      <c r="C101" s="24" t="s">
        <v>419</v>
      </c>
      <c r="D101" s="26" t="s">
        <v>822</v>
      </c>
      <c r="E101" s="67" t="s">
        <v>436</v>
      </c>
      <c r="F101" s="26" t="s">
        <v>386</v>
      </c>
      <c r="G101" s="15">
        <f>SUM(H101:I101)</f>
        <v>153</v>
      </c>
      <c r="H101" s="17"/>
      <c r="I101" s="17">
        <v>153</v>
      </c>
      <c r="J101" s="15">
        <f>SUM(K101:L101)</f>
        <v>0</v>
      </c>
      <c r="K101" s="17"/>
      <c r="L101" s="17">
        <v>0</v>
      </c>
      <c r="M101" s="15">
        <f>SUM(N101:O101)</f>
        <v>0</v>
      </c>
      <c r="N101" s="17"/>
      <c r="O101" s="17">
        <v>0</v>
      </c>
    </row>
    <row r="102" spans="1:15" ht="47.25">
      <c r="A102" s="183" t="s">
        <v>319</v>
      </c>
      <c r="B102" s="64" t="s">
        <v>382</v>
      </c>
      <c r="C102" s="24" t="s">
        <v>419</v>
      </c>
      <c r="D102" s="26" t="s">
        <v>822</v>
      </c>
      <c r="E102" s="65" t="s">
        <v>317</v>
      </c>
      <c r="F102" s="26"/>
      <c r="G102" s="15">
        <f>SUM(G103:G103)</f>
        <v>2564.2</v>
      </c>
      <c r="H102" s="15">
        <f aca="true" t="shared" si="50" ref="H102:O102">SUM(H103:H103)</f>
        <v>2414.2</v>
      </c>
      <c r="I102" s="15">
        <f t="shared" si="50"/>
        <v>150</v>
      </c>
      <c r="J102" s="15">
        <f t="shared" si="50"/>
        <v>3944.6</v>
      </c>
      <c r="K102" s="15">
        <f t="shared" si="50"/>
        <v>3710.6</v>
      </c>
      <c r="L102" s="15">
        <f t="shared" si="50"/>
        <v>234</v>
      </c>
      <c r="M102" s="15">
        <f t="shared" si="50"/>
        <v>5059.8</v>
      </c>
      <c r="N102" s="15">
        <f t="shared" si="50"/>
        <v>4821.3</v>
      </c>
      <c r="O102" s="15">
        <f t="shared" si="50"/>
        <v>238.5</v>
      </c>
    </row>
    <row r="103" spans="1:15" ht="78.75">
      <c r="A103" s="187" t="s">
        <v>349</v>
      </c>
      <c r="B103" s="64" t="s">
        <v>382</v>
      </c>
      <c r="C103" s="26" t="s">
        <v>419</v>
      </c>
      <c r="D103" s="26" t="s">
        <v>822</v>
      </c>
      <c r="E103" s="26" t="s">
        <v>318</v>
      </c>
      <c r="F103" s="26" t="s">
        <v>386</v>
      </c>
      <c r="G103" s="15">
        <f>H103+I103</f>
        <v>2564.2</v>
      </c>
      <c r="H103" s="15">
        <v>2414.2</v>
      </c>
      <c r="I103" s="15">
        <v>150</v>
      </c>
      <c r="J103" s="15">
        <f>K103+L103</f>
        <v>3944.6</v>
      </c>
      <c r="K103" s="15">
        <v>3710.6</v>
      </c>
      <c r="L103" s="15">
        <v>234</v>
      </c>
      <c r="M103" s="15">
        <f>N103+O103</f>
        <v>5059.8</v>
      </c>
      <c r="N103" s="15">
        <v>4821.3</v>
      </c>
      <c r="O103" s="15">
        <v>238.5</v>
      </c>
    </row>
    <row r="104" spans="1:15" ht="78.75">
      <c r="A104" s="183" t="s">
        <v>437</v>
      </c>
      <c r="B104" s="64" t="s">
        <v>382</v>
      </c>
      <c r="C104" s="24" t="s">
        <v>419</v>
      </c>
      <c r="D104" s="26" t="s">
        <v>822</v>
      </c>
      <c r="E104" s="65" t="s">
        <v>438</v>
      </c>
      <c r="F104" s="26"/>
      <c r="G104" s="15">
        <f>G105</f>
        <v>132.1</v>
      </c>
      <c r="H104" s="15">
        <f aca="true" t="shared" si="51" ref="H104:O104">H105</f>
        <v>0</v>
      </c>
      <c r="I104" s="15">
        <f t="shared" si="51"/>
        <v>132.1</v>
      </c>
      <c r="J104" s="15">
        <f t="shared" si="51"/>
        <v>0</v>
      </c>
      <c r="K104" s="15">
        <f t="shared" si="51"/>
        <v>0</v>
      </c>
      <c r="L104" s="15">
        <f t="shared" si="51"/>
        <v>0</v>
      </c>
      <c r="M104" s="15">
        <f t="shared" si="51"/>
        <v>0</v>
      </c>
      <c r="N104" s="15">
        <f t="shared" si="51"/>
        <v>0</v>
      </c>
      <c r="O104" s="15">
        <f t="shared" si="51"/>
        <v>0</v>
      </c>
    </row>
    <row r="105" spans="1:15" ht="110.25">
      <c r="A105" s="183" t="s">
        <v>439</v>
      </c>
      <c r="B105" s="64" t="s">
        <v>382</v>
      </c>
      <c r="C105" s="24" t="s">
        <v>419</v>
      </c>
      <c r="D105" s="26" t="s">
        <v>822</v>
      </c>
      <c r="E105" s="67" t="s">
        <v>440</v>
      </c>
      <c r="F105" s="26" t="s">
        <v>386</v>
      </c>
      <c r="G105" s="15">
        <f>SUM(H105:I105)</f>
        <v>132.1</v>
      </c>
      <c r="H105" s="17"/>
      <c r="I105" s="17">
        <f>102.1+30</f>
        <v>132.1</v>
      </c>
      <c r="J105" s="15">
        <f>SUM(K105:L105)</f>
        <v>0</v>
      </c>
      <c r="K105" s="17"/>
      <c r="L105" s="17"/>
      <c r="M105" s="15">
        <f>SUM(N105:O105)</f>
        <v>0</v>
      </c>
      <c r="N105" s="17"/>
      <c r="O105" s="17"/>
    </row>
    <row r="106" spans="1:15" ht="173.25">
      <c r="A106" s="182" t="s">
        <v>322</v>
      </c>
      <c r="B106" s="64" t="s">
        <v>382</v>
      </c>
      <c r="C106" s="24" t="s">
        <v>419</v>
      </c>
      <c r="D106" s="26" t="s">
        <v>822</v>
      </c>
      <c r="E106" s="65" t="s">
        <v>320</v>
      </c>
      <c r="F106" s="26"/>
      <c r="G106" s="15">
        <f>G107</f>
        <v>3157.9</v>
      </c>
      <c r="H106" s="15">
        <f aca="true" t="shared" si="52" ref="H106:O106">H107</f>
        <v>3000</v>
      </c>
      <c r="I106" s="15">
        <f t="shared" si="52"/>
        <v>157.9</v>
      </c>
      <c r="J106" s="15">
        <f t="shared" si="52"/>
        <v>3000</v>
      </c>
      <c r="K106" s="15">
        <f t="shared" si="52"/>
        <v>3000</v>
      </c>
      <c r="L106" s="15">
        <f t="shared" si="52"/>
        <v>0</v>
      </c>
      <c r="M106" s="15">
        <f t="shared" si="52"/>
        <v>3000</v>
      </c>
      <c r="N106" s="15">
        <f t="shared" si="52"/>
        <v>3000</v>
      </c>
      <c r="O106" s="15">
        <f t="shared" si="52"/>
        <v>0</v>
      </c>
    </row>
    <row r="107" spans="1:15" ht="204.75">
      <c r="A107" s="182" t="s">
        <v>321</v>
      </c>
      <c r="B107" s="64" t="s">
        <v>382</v>
      </c>
      <c r="C107" s="24" t="s">
        <v>419</v>
      </c>
      <c r="D107" s="26" t="s">
        <v>822</v>
      </c>
      <c r="E107" s="26" t="s">
        <v>90</v>
      </c>
      <c r="F107" s="26" t="s">
        <v>386</v>
      </c>
      <c r="G107" s="15">
        <f>SUM(H107:I107)</f>
        <v>3157.9</v>
      </c>
      <c r="H107" s="15">
        <v>3000</v>
      </c>
      <c r="I107" s="15">
        <v>157.9</v>
      </c>
      <c r="J107" s="15">
        <f>SUM(K107:L107)</f>
        <v>3000</v>
      </c>
      <c r="K107" s="15">
        <v>3000</v>
      </c>
      <c r="L107" s="15"/>
      <c r="M107" s="15">
        <f>SUM(N107:O107)</f>
        <v>3000</v>
      </c>
      <c r="N107" s="15">
        <v>3000</v>
      </c>
      <c r="O107" s="15"/>
    </row>
    <row r="108" spans="1:15" ht="94.5">
      <c r="A108" s="142" t="s">
        <v>117</v>
      </c>
      <c r="B108" s="64" t="s">
        <v>382</v>
      </c>
      <c r="C108" s="24" t="s">
        <v>419</v>
      </c>
      <c r="D108" s="26" t="s">
        <v>822</v>
      </c>
      <c r="E108" s="65" t="s">
        <v>441</v>
      </c>
      <c r="F108" s="26"/>
      <c r="G108" s="15">
        <f>G109</f>
        <v>294.4</v>
      </c>
      <c r="H108" s="15">
        <f aca="true" t="shared" si="53" ref="H108:O110">H109</f>
        <v>0</v>
      </c>
      <c r="I108" s="15">
        <f t="shared" si="53"/>
        <v>294.4</v>
      </c>
      <c r="J108" s="15">
        <f t="shared" si="53"/>
        <v>0</v>
      </c>
      <c r="K108" s="15">
        <f t="shared" si="53"/>
        <v>0</v>
      </c>
      <c r="L108" s="15">
        <f t="shared" si="53"/>
        <v>0</v>
      </c>
      <c r="M108" s="15">
        <f t="shared" si="53"/>
        <v>0</v>
      </c>
      <c r="N108" s="15">
        <f t="shared" si="53"/>
        <v>0</v>
      </c>
      <c r="O108" s="15">
        <f t="shared" si="53"/>
        <v>0</v>
      </c>
    </row>
    <row r="109" spans="1:15" ht="141.75">
      <c r="A109" s="142" t="s">
        <v>497</v>
      </c>
      <c r="B109" s="64" t="s">
        <v>382</v>
      </c>
      <c r="C109" s="24" t="s">
        <v>419</v>
      </c>
      <c r="D109" s="26" t="s">
        <v>822</v>
      </c>
      <c r="E109" s="65" t="s">
        <v>442</v>
      </c>
      <c r="F109" s="26"/>
      <c r="G109" s="15">
        <f>G110</f>
        <v>294.4</v>
      </c>
      <c r="H109" s="15">
        <f t="shared" si="53"/>
        <v>0</v>
      </c>
      <c r="I109" s="15">
        <f t="shared" si="53"/>
        <v>294.4</v>
      </c>
      <c r="J109" s="15">
        <f t="shared" si="53"/>
        <v>0</v>
      </c>
      <c r="K109" s="15">
        <f t="shared" si="53"/>
        <v>0</v>
      </c>
      <c r="L109" s="15">
        <f t="shared" si="53"/>
        <v>0</v>
      </c>
      <c r="M109" s="15">
        <f t="shared" si="53"/>
        <v>0</v>
      </c>
      <c r="N109" s="15">
        <f t="shared" si="53"/>
        <v>0</v>
      </c>
      <c r="O109" s="15">
        <f t="shared" si="53"/>
        <v>0</v>
      </c>
    </row>
    <row r="110" spans="1:15" ht="141.75">
      <c r="A110" s="183" t="s">
        <v>443</v>
      </c>
      <c r="B110" s="64" t="s">
        <v>382</v>
      </c>
      <c r="C110" s="24" t="s">
        <v>419</v>
      </c>
      <c r="D110" s="26" t="s">
        <v>822</v>
      </c>
      <c r="E110" s="65" t="s">
        <v>444</v>
      </c>
      <c r="F110" s="26"/>
      <c r="G110" s="15">
        <f>G111</f>
        <v>294.4</v>
      </c>
      <c r="H110" s="15">
        <f t="shared" si="53"/>
        <v>0</v>
      </c>
      <c r="I110" s="15">
        <f t="shared" si="53"/>
        <v>294.4</v>
      </c>
      <c r="J110" s="15">
        <f t="shared" si="53"/>
        <v>0</v>
      </c>
      <c r="K110" s="15">
        <f t="shared" si="53"/>
        <v>0</v>
      </c>
      <c r="L110" s="15">
        <f t="shared" si="53"/>
        <v>0</v>
      </c>
      <c r="M110" s="15">
        <f t="shared" si="53"/>
        <v>0</v>
      </c>
      <c r="N110" s="15">
        <f t="shared" si="53"/>
        <v>0</v>
      </c>
      <c r="O110" s="15">
        <f t="shared" si="53"/>
        <v>0</v>
      </c>
    </row>
    <row r="111" spans="1:15" ht="126">
      <c r="A111" s="183" t="s">
        <v>445</v>
      </c>
      <c r="B111" s="64" t="s">
        <v>382</v>
      </c>
      <c r="C111" s="24" t="s">
        <v>419</v>
      </c>
      <c r="D111" s="26" t="s">
        <v>822</v>
      </c>
      <c r="E111" s="26" t="s">
        <v>446</v>
      </c>
      <c r="F111" s="26" t="s">
        <v>386</v>
      </c>
      <c r="G111" s="15">
        <f>SUM(H111:I111)</f>
        <v>294.4</v>
      </c>
      <c r="H111" s="15"/>
      <c r="I111" s="15">
        <v>294.4</v>
      </c>
      <c r="J111" s="15">
        <f>SUM(K111:L111)</f>
        <v>0</v>
      </c>
      <c r="K111" s="15"/>
      <c r="L111" s="15"/>
      <c r="M111" s="15">
        <f>SUM(N111:O111)</f>
        <v>0</v>
      </c>
      <c r="N111" s="15"/>
      <c r="O111" s="15"/>
    </row>
    <row r="112" spans="1:15" ht="47.25">
      <c r="A112" s="60" t="s">
        <v>514</v>
      </c>
      <c r="B112" s="64" t="s">
        <v>382</v>
      </c>
      <c r="C112" s="24" t="s">
        <v>419</v>
      </c>
      <c r="D112" s="26" t="s">
        <v>822</v>
      </c>
      <c r="E112" s="62" t="s">
        <v>770</v>
      </c>
      <c r="F112" s="26"/>
      <c r="G112" s="15">
        <f aca="true" t="shared" si="54" ref="G112:O112">G113</f>
        <v>52218.7</v>
      </c>
      <c r="H112" s="15">
        <f t="shared" si="54"/>
        <v>3000</v>
      </c>
      <c r="I112" s="15">
        <f t="shared" si="54"/>
        <v>49218.7</v>
      </c>
      <c r="J112" s="15">
        <f t="shared" si="54"/>
        <v>41552</v>
      </c>
      <c r="K112" s="15">
        <f t="shared" si="54"/>
        <v>0</v>
      </c>
      <c r="L112" s="15">
        <f t="shared" si="54"/>
        <v>41552</v>
      </c>
      <c r="M112" s="15">
        <f t="shared" si="54"/>
        <v>43170</v>
      </c>
      <c r="N112" s="15">
        <f t="shared" si="54"/>
        <v>0</v>
      </c>
      <c r="O112" s="15">
        <f t="shared" si="54"/>
        <v>43170</v>
      </c>
    </row>
    <row r="113" spans="1:15" ht="31.5">
      <c r="A113" s="60" t="s">
        <v>772</v>
      </c>
      <c r="B113" s="64" t="s">
        <v>382</v>
      </c>
      <c r="C113" s="24" t="s">
        <v>419</v>
      </c>
      <c r="D113" s="26" t="s">
        <v>822</v>
      </c>
      <c r="E113" s="62" t="s">
        <v>771</v>
      </c>
      <c r="F113" s="26"/>
      <c r="G113" s="15">
        <f>SUM(G114:G119)</f>
        <v>52218.7</v>
      </c>
      <c r="H113" s="15">
        <f aca="true" t="shared" si="55" ref="H113:O113">SUM(H114:H119)</f>
        <v>3000</v>
      </c>
      <c r="I113" s="15">
        <f t="shared" si="55"/>
        <v>49218.7</v>
      </c>
      <c r="J113" s="15">
        <f t="shared" si="55"/>
        <v>41552</v>
      </c>
      <c r="K113" s="15">
        <f t="shared" si="55"/>
        <v>0</v>
      </c>
      <c r="L113" s="15">
        <f t="shared" si="55"/>
        <v>41552</v>
      </c>
      <c r="M113" s="15">
        <f t="shared" si="55"/>
        <v>43170</v>
      </c>
      <c r="N113" s="15">
        <f t="shared" si="55"/>
        <v>0</v>
      </c>
      <c r="O113" s="15">
        <f t="shared" si="55"/>
        <v>43170</v>
      </c>
    </row>
    <row r="114" spans="1:15" ht="252">
      <c r="A114" s="182" t="s">
        <v>357</v>
      </c>
      <c r="B114" s="64" t="s">
        <v>382</v>
      </c>
      <c r="C114" s="24" t="s">
        <v>419</v>
      </c>
      <c r="D114" s="26" t="s">
        <v>822</v>
      </c>
      <c r="E114" s="26" t="s">
        <v>985</v>
      </c>
      <c r="F114" s="26" t="s">
        <v>384</v>
      </c>
      <c r="G114" s="15">
        <f aca="true" t="shared" si="56" ref="G114:G119">SUM(H114:I114)</f>
        <v>41872</v>
      </c>
      <c r="H114" s="15"/>
      <c r="I114" s="17">
        <v>41872</v>
      </c>
      <c r="J114" s="15">
        <f aca="true" t="shared" si="57" ref="J114:J119">SUM(K114:L114)</f>
        <v>40362</v>
      </c>
      <c r="K114" s="15"/>
      <c r="L114" s="15">
        <f>29028+11334</f>
        <v>40362</v>
      </c>
      <c r="M114" s="15">
        <f aca="true" t="shared" si="58" ref="M114:M119">SUM(N114:O114)</f>
        <v>41975</v>
      </c>
      <c r="N114" s="15"/>
      <c r="O114" s="15">
        <f>30188+11787</f>
        <v>41975</v>
      </c>
    </row>
    <row r="115" spans="1:15" ht="126">
      <c r="A115" s="182" t="s">
        <v>618</v>
      </c>
      <c r="B115" s="64" t="s">
        <v>382</v>
      </c>
      <c r="C115" s="24" t="s">
        <v>419</v>
      </c>
      <c r="D115" s="26" t="s">
        <v>822</v>
      </c>
      <c r="E115" s="26" t="s">
        <v>985</v>
      </c>
      <c r="F115" s="26" t="s">
        <v>386</v>
      </c>
      <c r="G115" s="15">
        <f t="shared" si="56"/>
        <v>6360.7</v>
      </c>
      <c r="H115" s="15"/>
      <c r="I115" s="17">
        <v>6360.7</v>
      </c>
      <c r="J115" s="15">
        <f t="shared" si="57"/>
        <v>1184</v>
      </c>
      <c r="K115" s="15"/>
      <c r="L115" s="15">
        <v>1184</v>
      </c>
      <c r="M115" s="15">
        <f t="shared" si="58"/>
        <v>1189</v>
      </c>
      <c r="N115" s="15"/>
      <c r="O115" s="15">
        <v>1189</v>
      </c>
    </row>
    <row r="116" spans="1:15" ht="110.25">
      <c r="A116" s="182" t="s">
        <v>619</v>
      </c>
      <c r="B116" s="64" t="s">
        <v>382</v>
      </c>
      <c r="C116" s="24" t="s">
        <v>419</v>
      </c>
      <c r="D116" s="26" t="s">
        <v>822</v>
      </c>
      <c r="E116" s="26" t="s">
        <v>985</v>
      </c>
      <c r="F116" s="26" t="s">
        <v>48</v>
      </c>
      <c r="G116" s="15">
        <f t="shared" si="56"/>
        <v>6</v>
      </c>
      <c r="H116" s="15"/>
      <c r="I116" s="15">
        <v>6</v>
      </c>
      <c r="J116" s="15">
        <f t="shared" si="57"/>
        <v>6</v>
      </c>
      <c r="K116" s="15"/>
      <c r="L116" s="15">
        <v>6</v>
      </c>
      <c r="M116" s="15">
        <f t="shared" si="58"/>
        <v>6</v>
      </c>
      <c r="N116" s="15"/>
      <c r="O116" s="15">
        <v>6</v>
      </c>
    </row>
    <row r="117" spans="1:15" ht="94.5">
      <c r="A117" s="182" t="s">
        <v>101</v>
      </c>
      <c r="B117" s="64" t="s">
        <v>382</v>
      </c>
      <c r="C117" s="24" t="s">
        <v>419</v>
      </c>
      <c r="D117" s="26" t="s">
        <v>822</v>
      </c>
      <c r="E117" s="26" t="s">
        <v>100</v>
      </c>
      <c r="F117" s="26" t="s">
        <v>386</v>
      </c>
      <c r="G117" s="15">
        <f t="shared" si="56"/>
        <v>980</v>
      </c>
      <c r="H117" s="15"/>
      <c r="I117" s="17">
        <v>980</v>
      </c>
      <c r="J117" s="15">
        <f t="shared" si="57"/>
        <v>0</v>
      </c>
      <c r="K117" s="15"/>
      <c r="L117" s="15"/>
      <c r="M117" s="15">
        <f t="shared" si="58"/>
        <v>0</v>
      </c>
      <c r="N117" s="15"/>
      <c r="O117" s="15"/>
    </row>
    <row r="118" spans="1:15" ht="189">
      <c r="A118" s="188" t="s">
        <v>247</v>
      </c>
      <c r="B118" s="64" t="s">
        <v>382</v>
      </c>
      <c r="C118" s="24" t="s">
        <v>419</v>
      </c>
      <c r="D118" s="26" t="s">
        <v>822</v>
      </c>
      <c r="E118" s="84" t="s">
        <v>150</v>
      </c>
      <c r="F118" s="26" t="s">
        <v>59</v>
      </c>
      <c r="G118" s="15">
        <f t="shared" si="56"/>
        <v>1000</v>
      </c>
      <c r="H118" s="15">
        <v>1000</v>
      </c>
      <c r="I118" s="17"/>
      <c r="J118" s="15">
        <f t="shared" si="57"/>
        <v>0</v>
      </c>
      <c r="K118" s="15"/>
      <c r="L118" s="15"/>
      <c r="M118" s="15">
        <f t="shared" si="58"/>
        <v>0</v>
      </c>
      <c r="N118" s="15"/>
      <c r="O118" s="15"/>
    </row>
    <row r="119" spans="1:15" ht="198" customHeight="1">
      <c r="A119" s="187" t="s">
        <v>246</v>
      </c>
      <c r="B119" s="64" t="s">
        <v>382</v>
      </c>
      <c r="C119" s="24" t="s">
        <v>419</v>
      </c>
      <c r="D119" s="26" t="s">
        <v>822</v>
      </c>
      <c r="E119" s="84" t="s">
        <v>150</v>
      </c>
      <c r="F119" s="26" t="s">
        <v>386</v>
      </c>
      <c r="G119" s="15">
        <f t="shared" si="56"/>
        <v>2000</v>
      </c>
      <c r="H119" s="15">
        <v>2000</v>
      </c>
      <c r="I119" s="17"/>
      <c r="J119" s="15">
        <f t="shared" si="57"/>
        <v>0</v>
      </c>
      <c r="K119" s="15"/>
      <c r="L119" s="15"/>
      <c r="M119" s="15">
        <f t="shared" si="58"/>
        <v>0</v>
      </c>
      <c r="N119" s="15"/>
      <c r="O119" s="15"/>
    </row>
    <row r="120" spans="1:15" ht="31.5">
      <c r="A120" s="180" t="s">
        <v>758</v>
      </c>
      <c r="B120" s="56" t="s">
        <v>382</v>
      </c>
      <c r="C120" s="57" t="s">
        <v>423</v>
      </c>
      <c r="D120" s="26"/>
      <c r="E120" s="26"/>
      <c r="F120" s="26"/>
      <c r="G120" s="58">
        <f aca="true" t="shared" si="59" ref="G120:O120">SUM(G121,G126)</f>
        <v>99069</v>
      </c>
      <c r="H120" s="58">
        <f t="shared" si="59"/>
        <v>53009.9</v>
      </c>
      <c r="I120" s="58">
        <f t="shared" si="59"/>
        <v>46059.100000000006</v>
      </c>
      <c r="J120" s="58">
        <f t="shared" si="59"/>
        <v>53469</v>
      </c>
      <c r="K120" s="58">
        <f t="shared" si="59"/>
        <v>5976</v>
      </c>
      <c r="L120" s="58">
        <f t="shared" si="59"/>
        <v>47493</v>
      </c>
      <c r="M120" s="58">
        <f t="shared" si="59"/>
        <v>57984.5</v>
      </c>
      <c r="N120" s="58">
        <f t="shared" si="59"/>
        <v>6801.5</v>
      </c>
      <c r="O120" s="58">
        <f t="shared" si="59"/>
        <v>51183</v>
      </c>
    </row>
    <row r="121" spans="1:15" s="21" customFormat="1" ht="15.75">
      <c r="A121" s="180" t="s">
        <v>986</v>
      </c>
      <c r="B121" s="56" t="s">
        <v>382</v>
      </c>
      <c r="C121" s="57" t="s">
        <v>423</v>
      </c>
      <c r="D121" s="57" t="s">
        <v>418</v>
      </c>
      <c r="E121" s="85"/>
      <c r="F121" s="59"/>
      <c r="G121" s="58">
        <f aca="true" t="shared" si="60" ref="G121:O124">G122</f>
        <v>51</v>
      </c>
      <c r="H121" s="58">
        <f t="shared" si="60"/>
        <v>0</v>
      </c>
      <c r="I121" s="58">
        <f t="shared" si="60"/>
        <v>51</v>
      </c>
      <c r="J121" s="58">
        <f t="shared" si="60"/>
        <v>0</v>
      </c>
      <c r="K121" s="58">
        <f t="shared" si="60"/>
        <v>0</v>
      </c>
      <c r="L121" s="58">
        <f t="shared" si="60"/>
        <v>0</v>
      </c>
      <c r="M121" s="58">
        <f t="shared" si="60"/>
        <v>0</v>
      </c>
      <c r="N121" s="58">
        <f t="shared" si="60"/>
        <v>0</v>
      </c>
      <c r="O121" s="58">
        <f t="shared" si="60"/>
        <v>0</v>
      </c>
    </row>
    <row r="122" spans="1:15" ht="141.75">
      <c r="A122" s="180" t="s">
        <v>823</v>
      </c>
      <c r="B122" s="64" t="s">
        <v>382</v>
      </c>
      <c r="C122" s="24" t="s">
        <v>423</v>
      </c>
      <c r="D122" s="24" t="s">
        <v>418</v>
      </c>
      <c r="E122" s="62" t="s">
        <v>559</v>
      </c>
      <c r="F122" s="26"/>
      <c r="G122" s="15">
        <f>G123</f>
        <v>51</v>
      </c>
      <c r="H122" s="15">
        <f t="shared" si="60"/>
        <v>0</v>
      </c>
      <c r="I122" s="15">
        <f t="shared" si="60"/>
        <v>51</v>
      </c>
      <c r="J122" s="15">
        <f t="shared" si="60"/>
        <v>0</v>
      </c>
      <c r="K122" s="15">
        <f t="shared" si="60"/>
        <v>0</v>
      </c>
      <c r="L122" s="15">
        <f t="shared" si="60"/>
        <v>0</v>
      </c>
      <c r="M122" s="15">
        <f t="shared" si="60"/>
        <v>0</v>
      </c>
      <c r="N122" s="15">
        <f t="shared" si="60"/>
        <v>0</v>
      </c>
      <c r="O122" s="15">
        <f t="shared" si="60"/>
        <v>0</v>
      </c>
    </row>
    <row r="123" spans="1:15" ht="173.25" customHeight="1">
      <c r="A123" s="183" t="s">
        <v>118</v>
      </c>
      <c r="B123" s="64" t="s">
        <v>382</v>
      </c>
      <c r="C123" s="24" t="s">
        <v>423</v>
      </c>
      <c r="D123" s="24" t="s">
        <v>418</v>
      </c>
      <c r="E123" s="86" t="s">
        <v>560</v>
      </c>
      <c r="F123" s="26"/>
      <c r="G123" s="15">
        <f aca="true" t="shared" si="61" ref="G123:L124">G124</f>
        <v>51</v>
      </c>
      <c r="H123" s="15">
        <f t="shared" si="61"/>
        <v>0</v>
      </c>
      <c r="I123" s="15">
        <f t="shared" si="61"/>
        <v>51</v>
      </c>
      <c r="J123" s="15">
        <f t="shared" si="61"/>
        <v>0</v>
      </c>
      <c r="K123" s="15">
        <f t="shared" si="61"/>
        <v>0</v>
      </c>
      <c r="L123" s="15">
        <f t="shared" si="61"/>
        <v>0</v>
      </c>
      <c r="M123" s="15">
        <f t="shared" si="60"/>
        <v>0</v>
      </c>
      <c r="N123" s="15">
        <f t="shared" si="60"/>
        <v>0</v>
      </c>
      <c r="O123" s="15">
        <f t="shared" si="60"/>
        <v>0</v>
      </c>
    </row>
    <row r="124" spans="1:15" ht="63">
      <c r="A124" s="183" t="s">
        <v>987</v>
      </c>
      <c r="B124" s="64" t="s">
        <v>382</v>
      </c>
      <c r="C124" s="24" t="s">
        <v>423</v>
      </c>
      <c r="D124" s="24" t="s">
        <v>418</v>
      </c>
      <c r="E124" s="86" t="s">
        <v>561</v>
      </c>
      <c r="F124" s="26"/>
      <c r="G124" s="15">
        <f t="shared" si="61"/>
        <v>51</v>
      </c>
      <c r="H124" s="15">
        <f t="shared" si="61"/>
        <v>0</v>
      </c>
      <c r="I124" s="15">
        <f t="shared" si="61"/>
        <v>51</v>
      </c>
      <c r="J124" s="15">
        <f t="shared" si="61"/>
        <v>0</v>
      </c>
      <c r="K124" s="15">
        <f t="shared" si="61"/>
        <v>0</v>
      </c>
      <c r="L124" s="15">
        <f>L125</f>
        <v>0</v>
      </c>
      <c r="M124" s="15">
        <f t="shared" si="60"/>
        <v>0</v>
      </c>
      <c r="N124" s="15">
        <f t="shared" si="60"/>
        <v>0</v>
      </c>
      <c r="O124" s="15">
        <f t="shared" si="60"/>
        <v>0</v>
      </c>
    </row>
    <row r="125" spans="1:15" ht="94.5">
      <c r="A125" s="183" t="s">
        <v>558</v>
      </c>
      <c r="B125" s="64" t="s">
        <v>382</v>
      </c>
      <c r="C125" s="24" t="s">
        <v>423</v>
      </c>
      <c r="D125" s="24" t="s">
        <v>418</v>
      </c>
      <c r="E125" s="24" t="s">
        <v>562</v>
      </c>
      <c r="F125" s="26" t="s">
        <v>386</v>
      </c>
      <c r="G125" s="15">
        <f>SUM(H125:I125)</f>
        <v>51</v>
      </c>
      <c r="H125" s="15"/>
      <c r="I125" s="15">
        <v>51</v>
      </c>
      <c r="J125" s="15">
        <f>SUM(K125:L125)</f>
        <v>0</v>
      </c>
      <c r="K125" s="15"/>
      <c r="L125" s="15"/>
      <c r="M125" s="15">
        <f>SUM(N125:O125)</f>
        <v>0</v>
      </c>
      <c r="N125" s="15"/>
      <c r="O125" s="15"/>
    </row>
    <row r="126" spans="1:15" ht="15.75">
      <c r="A126" s="180" t="s">
        <v>54</v>
      </c>
      <c r="B126" s="56" t="s">
        <v>382</v>
      </c>
      <c r="C126" s="57" t="s">
        <v>423</v>
      </c>
      <c r="D126" s="57" t="s">
        <v>280</v>
      </c>
      <c r="E126" s="26"/>
      <c r="F126" s="26"/>
      <c r="G126" s="58">
        <f aca="true" t="shared" si="62" ref="G126:O126">SUM(G127,G131,G143,G147,G156,G152)</f>
        <v>99018</v>
      </c>
      <c r="H126" s="58">
        <f t="shared" si="62"/>
        <v>53009.9</v>
      </c>
      <c r="I126" s="58">
        <f t="shared" si="62"/>
        <v>46008.100000000006</v>
      </c>
      <c r="J126" s="58">
        <f t="shared" si="62"/>
        <v>53469</v>
      </c>
      <c r="K126" s="58">
        <f t="shared" si="62"/>
        <v>5976</v>
      </c>
      <c r="L126" s="58">
        <f t="shared" si="62"/>
        <v>47493</v>
      </c>
      <c r="M126" s="58">
        <f t="shared" si="62"/>
        <v>57984.5</v>
      </c>
      <c r="N126" s="58">
        <f t="shared" si="62"/>
        <v>6801.5</v>
      </c>
      <c r="O126" s="58">
        <f t="shared" si="62"/>
        <v>51183</v>
      </c>
    </row>
    <row r="127" spans="1:15" ht="100.5" customHeight="1">
      <c r="A127" s="142" t="s">
        <v>831</v>
      </c>
      <c r="B127" s="23">
        <v>850</v>
      </c>
      <c r="C127" s="24" t="s">
        <v>423</v>
      </c>
      <c r="D127" s="24" t="s">
        <v>280</v>
      </c>
      <c r="E127" s="62" t="s">
        <v>639</v>
      </c>
      <c r="F127" s="26"/>
      <c r="G127" s="15">
        <f>G128</f>
        <v>0</v>
      </c>
      <c r="H127" s="15">
        <f aca="true" t="shared" si="63" ref="H127:O129">H128</f>
        <v>0</v>
      </c>
      <c r="I127" s="15">
        <f t="shared" si="63"/>
        <v>0</v>
      </c>
      <c r="J127" s="15">
        <f t="shared" si="63"/>
        <v>0</v>
      </c>
      <c r="K127" s="15">
        <f t="shared" si="63"/>
        <v>0</v>
      </c>
      <c r="L127" s="15">
        <f t="shared" si="63"/>
        <v>0</v>
      </c>
      <c r="M127" s="15">
        <f t="shared" si="63"/>
        <v>586.5</v>
      </c>
      <c r="N127" s="15">
        <f t="shared" si="63"/>
        <v>586.5</v>
      </c>
      <c r="O127" s="15">
        <f t="shared" si="63"/>
        <v>0</v>
      </c>
    </row>
    <row r="128" spans="1:15" ht="189">
      <c r="A128" s="142" t="s">
        <v>309</v>
      </c>
      <c r="B128" s="23">
        <v>850</v>
      </c>
      <c r="C128" s="24" t="s">
        <v>423</v>
      </c>
      <c r="D128" s="24" t="s">
        <v>280</v>
      </c>
      <c r="E128" s="62" t="s">
        <v>638</v>
      </c>
      <c r="F128" s="26"/>
      <c r="G128" s="15">
        <f>G129</f>
        <v>0</v>
      </c>
      <c r="H128" s="15">
        <f t="shared" si="63"/>
        <v>0</v>
      </c>
      <c r="I128" s="15">
        <f t="shared" si="63"/>
        <v>0</v>
      </c>
      <c r="J128" s="15">
        <f t="shared" si="63"/>
        <v>0</v>
      </c>
      <c r="K128" s="15">
        <f t="shared" si="63"/>
        <v>0</v>
      </c>
      <c r="L128" s="15">
        <f t="shared" si="63"/>
        <v>0</v>
      </c>
      <c r="M128" s="15">
        <f t="shared" si="63"/>
        <v>586.5</v>
      </c>
      <c r="N128" s="15">
        <f t="shared" si="63"/>
        <v>586.5</v>
      </c>
      <c r="O128" s="15">
        <f t="shared" si="63"/>
        <v>0</v>
      </c>
    </row>
    <row r="129" spans="1:15" ht="63">
      <c r="A129" s="142" t="s">
        <v>949</v>
      </c>
      <c r="B129" s="23">
        <v>850</v>
      </c>
      <c r="C129" s="24" t="s">
        <v>423</v>
      </c>
      <c r="D129" s="24" t="s">
        <v>280</v>
      </c>
      <c r="E129" s="62" t="s">
        <v>640</v>
      </c>
      <c r="F129" s="26"/>
      <c r="G129" s="15">
        <f>G130</f>
        <v>0</v>
      </c>
      <c r="H129" s="15">
        <f t="shared" si="63"/>
        <v>0</v>
      </c>
      <c r="I129" s="15">
        <f t="shared" si="63"/>
        <v>0</v>
      </c>
      <c r="J129" s="15">
        <f t="shared" si="63"/>
        <v>0</v>
      </c>
      <c r="K129" s="15">
        <f t="shared" si="63"/>
        <v>0</v>
      </c>
      <c r="L129" s="15">
        <f t="shared" si="63"/>
        <v>0</v>
      </c>
      <c r="M129" s="15">
        <f t="shared" si="63"/>
        <v>586.5</v>
      </c>
      <c r="N129" s="15">
        <f t="shared" si="63"/>
        <v>586.5</v>
      </c>
      <c r="O129" s="15">
        <f t="shared" si="63"/>
        <v>0</v>
      </c>
    </row>
    <row r="130" spans="1:15" ht="94.5">
      <c r="A130" s="183" t="s">
        <v>337</v>
      </c>
      <c r="B130" s="23">
        <v>850</v>
      </c>
      <c r="C130" s="24" t="s">
        <v>423</v>
      </c>
      <c r="D130" s="24" t="s">
        <v>280</v>
      </c>
      <c r="E130" s="26" t="s">
        <v>336</v>
      </c>
      <c r="F130" s="26" t="s">
        <v>386</v>
      </c>
      <c r="G130" s="15">
        <f>SUM(H130:I130)</f>
        <v>0</v>
      </c>
      <c r="H130" s="15"/>
      <c r="I130" s="15"/>
      <c r="J130" s="15">
        <f>SUM(K130:L130)</f>
        <v>0</v>
      </c>
      <c r="K130" s="15"/>
      <c r="L130" s="15"/>
      <c r="M130" s="15">
        <f>SUM(N130:O130)</f>
        <v>586.5</v>
      </c>
      <c r="N130" s="15">
        <v>586.5</v>
      </c>
      <c r="O130" s="15"/>
    </row>
    <row r="131" spans="1:15" ht="123.75" customHeight="1">
      <c r="A131" s="142" t="s">
        <v>823</v>
      </c>
      <c r="B131" s="23">
        <v>850</v>
      </c>
      <c r="C131" s="24" t="s">
        <v>423</v>
      </c>
      <c r="D131" s="24" t="s">
        <v>280</v>
      </c>
      <c r="E131" s="25">
        <v>7</v>
      </c>
      <c r="F131" s="26"/>
      <c r="G131" s="15">
        <f>SUM(G132,)</f>
        <v>64673</v>
      </c>
      <c r="H131" s="15">
        <f>SUM(H132,)</f>
        <v>19162.9</v>
      </c>
      <c r="I131" s="15">
        <f>SUM(I132,)</f>
        <v>45510.100000000006</v>
      </c>
      <c r="J131" s="15">
        <f aca="true" t="shared" si="64" ref="J131:O131">J132</f>
        <v>53469</v>
      </c>
      <c r="K131" s="15">
        <f t="shared" si="64"/>
        <v>5976</v>
      </c>
      <c r="L131" s="15">
        <f t="shared" si="64"/>
        <v>47493</v>
      </c>
      <c r="M131" s="15">
        <f>M132</f>
        <v>57398</v>
      </c>
      <c r="N131" s="15">
        <f t="shared" si="64"/>
        <v>6215</v>
      </c>
      <c r="O131" s="15">
        <f t="shared" si="64"/>
        <v>51183</v>
      </c>
    </row>
    <row r="132" spans="1:15" ht="204.75">
      <c r="A132" s="181" t="s">
        <v>824</v>
      </c>
      <c r="B132" s="23">
        <v>850</v>
      </c>
      <c r="C132" s="24" t="s">
        <v>423</v>
      </c>
      <c r="D132" s="24" t="s">
        <v>280</v>
      </c>
      <c r="E132" s="25" t="s">
        <v>545</v>
      </c>
      <c r="F132" s="26"/>
      <c r="G132" s="15">
        <f>SUM(G133,G135,G138)</f>
        <v>64673</v>
      </c>
      <c r="H132" s="15">
        <f aca="true" t="shared" si="65" ref="H132:O132">SUM(H133,H135,H138)</f>
        <v>19162.9</v>
      </c>
      <c r="I132" s="15">
        <f t="shared" si="65"/>
        <v>45510.100000000006</v>
      </c>
      <c r="J132" s="15">
        <f t="shared" si="65"/>
        <v>53469</v>
      </c>
      <c r="K132" s="15">
        <f t="shared" si="65"/>
        <v>5976</v>
      </c>
      <c r="L132" s="15">
        <f t="shared" si="65"/>
        <v>47493</v>
      </c>
      <c r="M132" s="15">
        <f t="shared" si="65"/>
        <v>57398</v>
      </c>
      <c r="N132" s="15">
        <f t="shared" si="65"/>
        <v>6215</v>
      </c>
      <c r="O132" s="15">
        <f t="shared" si="65"/>
        <v>51183</v>
      </c>
    </row>
    <row r="133" spans="1:15" ht="63">
      <c r="A133" s="181" t="s">
        <v>997</v>
      </c>
      <c r="B133" s="23">
        <v>850</v>
      </c>
      <c r="C133" s="24" t="s">
        <v>423</v>
      </c>
      <c r="D133" s="24" t="s">
        <v>280</v>
      </c>
      <c r="E133" s="25" t="s">
        <v>973</v>
      </c>
      <c r="F133" s="26"/>
      <c r="G133" s="15">
        <f>G134</f>
        <v>39057.8</v>
      </c>
      <c r="H133" s="15">
        <f aca="true" t="shared" si="66" ref="H133:O133">H134</f>
        <v>0</v>
      </c>
      <c r="I133" s="15">
        <f t="shared" si="66"/>
        <v>39057.8</v>
      </c>
      <c r="J133" s="15">
        <f t="shared" si="66"/>
        <v>41517</v>
      </c>
      <c r="K133" s="15">
        <f t="shared" si="66"/>
        <v>0</v>
      </c>
      <c r="L133" s="15">
        <f t="shared" si="66"/>
        <v>41517</v>
      </c>
      <c r="M133" s="15">
        <f t="shared" si="66"/>
        <v>44968</v>
      </c>
      <c r="N133" s="15">
        <f t="shared" si="66"/>
        <v>0</v>
      </c>
      <c r="O133" s="15">
        <f t="shared" si="66"/>
        <v>44968</v>
      </c>
    </row>
    <row r="134" spans="1:15" ht="94.5">
      <c r="A134" s="181" t="s">
        <v>992</v>
      </c>
      <c r="B134" s="23">
        <v>850</v>
      </c>
      <c r="C134" s="24" t="s">
        <v>423</v>
      </c>
      <c r="D134" s="24" t="s">
        <v>280</v>
      </c>
      <c r="E134" s="87" t="s">
        <v>974</v>
      </c>
      <c r="F134" s="26" t="s">
        <v>56</v>
      </c>
      <c r="G134" s="15">
        <f>SUM(H134:I134)</f>
        <v>39057.8</v>
      </c>
      <c r="H134" s="15"/>
      <c r="I134" s="15">
        <v>39057.8</v>
      </c>
      <c r="J134" s="15">
        <f>SUM(K134:L134)</f>
        <v>41517</v>
      </c>
      <c r="K134" s="15"/>
      <c r="L134" s="15">
        <v>41517</v>
      </c>
      <c r="M134" s="15">
        <f>SUM(N134:O134)</f>
        <v>44968</v>
      </c>
      <c r="N134" s="15"/>
      <c r="O134" s="15">
        <v>44968</v>
      </c>
    </row>
    <row r="135" spans="1:15" ht="63">
      <c r="A135" s="181" t="s">
        <v>814</v>
      </c>
      <c r="B135" s="23">
        <v>850</v>
      </c>
      <c r="C135" s="24" t="s">
        <v>423</v>
      </c>
      <c r="D135" s="24" t="s">
        <v>280</v>
      </c>
      <c r="E135" s="25" t="s">
        <v>815</v>
      </c>
      <c r="F135" s="26"/>
      <c r="G135" s="15">
        <f>SUM(G136:G137)</f>
        <v>11492</v>
      </c>
      <c r="H135" s="15">
        <f aca="true" t="shared" si="67" ref="H135:O135">SUM(H136:H137)</f>
        <v>5746</v>
      </c>
      <c r="I135" s="15">
        <f t="shared" si="67"/>
        <v>5746</v>
      </c>
      <c r="J135" s="15">
        <f t="shared" si="67"/>
        <v>11952</v>
      </c>
      <c r="K135" s="15">
        <f t="shared" si="67"/>
        <v>5976</v>
      </c>
      <c r="L135" s="15">
        <f t="shared" si="67"/>
        <v>5976</v>
      </c>
      <c r="M135" s="15">
        <f t="shared" si="67"/>
        <v>12430</v>
      </c>
      <c r="N135" s="15">
        <f t="shared" si="67"/>
        <v>6215</v>
      </c>
      <c r="O135" s="15">
        <f t="shared" si="67"/>
        <v>6215</v>
      </c>
    </row>
    <row r="136" spans="1:15" ht="94.5">
      <c r="A136" s="181" t="s">
        <v>91</v>
      </c>
      <c r="B136" s="23">
        <v>850</v>
      </c>
      <c r="C136" s="24" t="s">
        <v>423</v>
      </c>
      <c r="D136" s="24" t="s">
        <v>280</v>
      </c>
      <c r="E136" s="87" t="s">
        <v>551</v>
      </c>
      <c r="F136" s="26" t="s">
        <v>386</v>
      </c>
      <c r="G136" s="15">
        <f>SUM(H136:I136)</f>
        <v>5746</v>
      </c>
      <c r="H136" s="15"/>
      <c r="I136" s="15">
        <v>5746</v>
      </c>
      <c r="J136" s="15">
        <f>SUM(K136:L136)</f>
        <v>5976</v>
      </c>
      <c r="K136" s="15"/>
      <c r="L136" s="15">
        <v>5976</v>
      </c>
      <c r="M136" s="15">
        <f>SUM(N136:O136)</f>
        <v>6215</v>
      </c>
      <c r="N136" s="15"/>
      <c r="O136" s="15">
        <v>6215</v>
      </c>
    </row>
    <row r="137" spans="1:15" ht="110.25">
      <c r="A137" s="181" t="s">
        <v>92</v>
      </c>
      <c r="B137" s="23">
        <v>850</v>
      </c>
      <c r="C137" s="24" t="s">
        <v>423</v>
      </c>
      <c r="D137" s="24" t="s">
        <v>280</v>
      </c>
      <c r="E137" s="87" t="s">
        <v>932</v>
      </c>
      <c r="F137" s="26" t="s">
        <v>386</v>
      </c>
      <c r="G137" s="15">
        <f>SUM(H137:I137)</f>
        <v>5746</v>
      </c>
      <c r="H137" s="15">
        <v>5746</v>
      </c>
      <c r="I137" s="15"/>
      <c r="J137" s="15">
        <f>SUM(K137:L137)</f>
        <v>5976</v>
      </c>
      <c r="K137" s="15">
        <v>5976</v>
      </c>
      <c r="L137" s="15"/>
      <c r="M137" s="15">
        <f>SUM(N137:O137)</f>
        <v>6215</v>
      </c>
      <c r="N137" s="15">
        <v>6215</v>
      </c>
      <c r="O137" s="15"/>
    </row>
    <row r="138" spans="1:15" ht="46.5" customHeight="1">
      <c r="A138" s="181" t="s">
        <v>152</v>
      </c>
      <c r="B138" s="23">
        <v>850</v>
      </c>
      <c r="C138" s="24" t="s">
        <v>423</v>
      </c>
      <c r="D138" s="24" t="s">
        <v>280</v>
      </c>
      <c r="E138" s="25" t="s">
        <v>130</v>
      </c>
      <c r="F138" s="26"/>
      <c r="G138" s="15">
        <f>SUM(G139:G142)</f>
        <v>14123.2</v>
      </c>
      <c r="H138" s="15">
        <f aca="true" t="shared" si="68" ref="H138:O138">SUM(H139:H142)</f>
        <v>13416.9</v>
      </c>
      <c r="I138" s="15">
        <f t="shared" si="68"/>
        <v>706.3</v>
      </c>
      <c r="J138" s="15">
        <f t="shared" si="68"/>
        <v>0</v>
      </c>
      <c r="K138" s="15">
        <f t="shared" si="68"/>
        <v>0</v>
      </c>
      <c r="L138" s="15">
        <f t="shared" si="68"/>
        <v>0</v>
      </c>
      <c r="M138" s="15">
        <f t="shared" si="68"/>
        <v>0</v>
      </c>
      <c r="N138" s="15">
        <f t="shared" si="68"/>
        <v>0</v>
      </c>
      <c r="O138" s="15">
        <f t="shared" si="68"/>
        <v>0</v>
      </c>
    </row>
    <row r="139" spans="1:15" ht="110.25">
      <c r="A139" s="181" t="s">
        <v>135</v>
      </c>
      <c r="B139" s="23">
        <v>850</v>
      </c>
      <c r="C139" s="24" t="s">
        <v>423</v>
      </c>
      <c r="D139" s="24" t="s">
        <v>280</v>
      </c>
      <c r="E139" s="87" t="s">
        <v>131</v>
      </c>
      <c r="F139" s="26" t="s">
        <v>56</v>
      </c>
      <c r="G139" s="15">
        <f>SUM(H139:I139)</f>
        <v>2400</v>
      </c>
      <c r="H139" s="15">
        <v>2280</v>
      </c>
      <c r="I139" s="15">
        <v>120</v>
      </c>
      <c r="J139" s="15">
        <f>SUM(K139:L139)</f>
        <v>0</v>
      </c>
      <c r="K139" s="15"/>
      <c r="L139" s="15"/>
      <c r="M139" s="15">
        <f>SUM(N139:O139)</f>
        <v>0</v>
      </c>
      <c r="N139" s="15"/>
      <c r="O139" s="15"/>
    </row>
    <row r="140" spans="1:15" ht="126">
      <c r="A140" s="181" t="s">
        <v>136</v>
      </c>
      <c r="B140" s="23">
        <v>850</v>
      </c>
      <c r="C140" s="24" t="s">
        <v>423</v>
      </c>
      <c r="D140" s="24" t="s">
        <v>280</v>
      </c>
      <c r="E140" s="87" t="s">
        <v>132</v>
      </c>
      <c r="F140" s="26" t="s">
        <v>56</v>
      </c>
      <c r="G140" s="15">
        <f>SUM(H140:I140)</f>
        <v>2210.6</v>
      </c>
      <c r="H140" s="15">
        <v>2100</v>
      </c>
      <c r="I140" s="15">
        <v>110.6</v>
      </c>
      <c r="J140" s="15">
        <f>SUM(K140:L140)</f>
        <v>0</v>
      </c>
      <c r="K140" s="15"/>
      <c r="L140" s="15"/>
      <c r="M140" s="15">
        <f>SUM(N140:O140)</f>
        <v>0</v>
      </c>
      <c r="N140" s="15"/>
      <c r="O140" s="15"/>
    </row>
    <row r="141" spans="1:15" ht="126">
      <c r="A141" s="181" t="s">
        <v>137</v>
      </c>
      <c r="B141" s="23">
        <v>850</v>
      </c>
      <c r="C141" s="24" t="s">
        <v>423</v>
      </c>
      <c r="D141" s="24" t="s">
        <v>280</v>
      </c>
      <c r="E141" s="87" t="s">
        <v>133</v>
      </c>
      <c r="F141" s="26" t="s">
        <v>56</v>
      </c>
      <c r="G141" s="15">
        <f>SUM(H141:I141)</f>
        <v>2675.7000000000003</v>
      </c>
      <c r="H141" s="15">
        <v>2541.9</v>
      </c>
      <c r="I141" s="15">
        <v>133.8</v>
      </c>
      <c r="J141" s="15">
        <f>SUM(K141:L141)</f>
        <v>0</v>
      </c>
      <c r="K141" s="15"/>
      <c r="L141" s="15"/>
      <c r="M141" s="15">
        <f>SUM(N141:O141)</f>
        <v>0</v>
      </c>
      <c r="N141" s="15"/>
      <c r="O141" s="15"/>
    </row>
    <row r="142" spans="1:15" ht="173.25">
      <c r="A142" s="181" t="s">
        <v>138</v>
      </c>
      <c r="B142" s="23">
        <v>850</v>
      </c>
      <c r="C142" s="24" t="s">
        <v>423</v>
      </c>
      <c r="D142" s="24" t="s">
        <v>280</v>
      </c>
      <c r="E142" s="87" t="s">
        <v>134</v>
      </c>
      <c r="F142" s="26" t="s">
        <v>56</v>
      </c>
      <c r="G142" s="15">
        <f>SUM(H142:I142)</f>
        <v>6836.9</v>
      </c>
      <c r="H142" s="15">
        <v>6495</v>
      </c>
      <c r="I142" s="15">
        <v>341.9</v>
      </c>
      <c r="J142" s="15">
        <f>SUM(K142:L142)</f>
        <v>0</v>
      </c>
      <c r="K142" s="15"/>
      <c r="L142" s="15"/>
      <c r="M142" s="15">
        <f>SUM(N142:O142)</f>
        <v>0</v>
      </c>
      <c r="N142" s="15"/>
      <c r="O142" s="15"/>
    </row>
    <row r="143" spans="1:15" ht="94.5">
      <c r="A143" s="181" t="s">
        <v>404</v>
      </c>
      <c r="B143" s="23">
        <v>850</v>
      </c>
      <c r="C143" s="24" t="s">
        <v>423</v>
      </c>
      <c r="D143" s="24" t="s">
        <v>280</v>
      </c>
      <c r="E143" s="65" t="s">
        <v>281</v>
      </c>
      <c r="F143" s="26"/>
      <c r="G143" s="15">
        <f aca="true" t="shared" si="69" ref="G143:O145">G144</f>
        <v>1500</v>
      </c>
      <c r="H143" s="15">
        <f t="shared" si="69"/>
        <v>1050</v>
      </c>
      <c r="I143" s="15">
        <f t="shared" si="69"/>
        <v>450</v>
      </c>
      <c r="J143" s="15">
        <f t="shared" si="69"/>
        <v>0</v>
      </c>
      <c r="K143" s="15">
        <f t="shared" si="69"/>
        <v>0</v>
      </c>
      <c r="L143" s="15">
        <f t="shared" si="69"/>
        <v>0</v>
      </c>
      <c r="M143" s="15">
        <f t="shared" si="69"/>
        <v>0</v>
      </c>
      <c r="N143" s="15">
        <f t="shared" si="69"/>
        <v>0</v>
      </c>
      <c r="O143" s="15">
        <f t="shared" si="69"/>
        <v>0</v>
      </c>
    </row>
    <row r="144" spans="1:15" ht="157.5">
      <c r="A144" s="181" t="s">
        <v>327</v>
      </c>
      <c r="B144" s="23">
        <v>850</v>
      </c>
      <c r="C144" s="24" t="s">
        <v>423</v>
      </c>
      <c r="D144" s="24" t="s">
        <v>280</v>
      </c>
      <c r="E144" s="25" t="s">
        <v>330</v>
      </c>
      <c r="F144" s="26"/>
      <c r="G144" s="15">
        <f t="shared" si="69"/>
        <v>1500</v>
      </c>
      <c r="H144" s="15">
        <f t="shared" si="69"/>
        <v>1050</v>
      </c>
      <c r="I144" s="15">
        <f t="shared" si="69"/>
        <v>450</v>
      </c>
      <c r="J144" s="15">
        <f t="shared" si="69"/>
        <v>0</v>
      </c>
      <c r="K144" s="15">
        <f t="shared" si="69"/>
        <v>0</v>
      </c>
      <c r="L144" s="15">
        <f t="shared" si="69"/>
        <v>0</v>
      </c>
      <c r="M144" s="15">
        <f t="shared" si="69"/>
        <v>0</v>
      </c>
      <c r="N144" s="15">
        <f t="shared" si="69"/>
        <v>0</v>
      </c>
      <c r="O144" s="15">
        <f t="shared" si="69"/>
        <v>0</v>
      </c>
    </row>
    <row r="145" spans="1:15" ht="94.5">
      <c r="A145" s="181" t="s">
        <v>328</v>
      </c>
      <c r="B145" s="23">
        <v>850</v>
      </c>
      <c r="C145" s="24" t="s">
        <v>423</v>
      </c>
      <c r="D145" s="24" t="s">
        <v>280</v>
      </c>
      <c r="E145" s="25" t="s">
        <v>331</v>
      </c>
      <c r="F145" s="26"/>
      <c r="G145" s="15">
        <f t="shared" si="69"/>
        <v>1500</v>
      </c>
      <c r="H145" s="15">
        <f t="shared" si="69"/>
        <v>1050</v>
      </c>
      <c r="I145" s="15">
        <f t="shared" si="69"/>
        <v>450</v>
      </c>
      <c r="J145" s="15">
        <f t="shared" si="69"/>
        <v>0</v>
      </c>
      <c r="K145" s="15">
        <f t="shared" si="69"/>
        <v>0</v>
      </c>
      <c r="L145" s="15">
        <f t="shared" si="69"/>
        <v>0</v>
      </c>
      <c r="M145" s="15">
        <f t="shared" si="69"/>
        <v>0</v>
      </c>
      <c r="N145" s="15">
        <f t="shared" si="69"/>
        <v>0</v>
      </c>
      <c r="O145" s="15">
        <f t="shared" si="69"/>
        <v>0</v>
      </c>
    </row>
    <row r="146" spans="1:15" ht="78.75">
      <c r="A146" s="181" t="s">
        <v>329</v>
      </c>
      <c r="B146" s="23">
        <v>850</v>
      </c>
      <c r="C146" s="24" t="s">
        <v>423</v>
      </c>
      <c r="D146" s="24" t="s">
        <v>280</v>
      </c>
      <c r="E146" s="87" t="s">
        <v>332</v>
      </c>
      <c r="F146" s="26" t="s">
        <v>820</v>
      </c>
      <c r="G146" s="15">
        <f>SUM(H146:I146)</f>
        <v>1500</v>
      </c>
      <c r="H146" s="15">
        <v>1050</v>
      </c>
      <c r="I146" s="15">
        <v>450</v>
      </c>
      <c r="J146" s="15">
        <f>SUM(K146:L146)</f>
        <v>0</v>
      </c>
      <c r="K146" s="15"/>
      <c r="L146" s="15"/>
      <c r="M146" s="15">
        <f>SUM(N146:O146)</f>
        <v>0</v>
      </c>
      <c r="N146" s="15"/>
      <c r="O146" s="15"/>
    </row>
    <row r="147" spans="1:15" ht="94.5">
      <c r="A147" s="142" t="s">
        <v>825</v>
      </c>
      <c r="B147" s="23">
        <v>850</v>
      </c>
      <c r="C147" s="24" t="s">
        <v>423</v>
      </c>
      <c r="D147" s="24" t="s">
        <v>280</v>
      </c>
      <c r="E147" s="25">
        <v>12</v>
      </c>
      <c r="F147" s="26"/>
      <c r="G147" s="15">
        <f>SUM(G148)</f>
        <v>10048</v>
      </c>
      <c r="H147" s="15">
        <f aca="true" t="shared" si="70" ref="H147:O147">SUM(H148)</f>
        <v>10000</v>
      </c>
      <c r="I147" s="15">
        <f t="shared" si="70"/>
        <v>48</v>
      </c>
      <c r="J147" s="15">
        <f t="shared" si="70"/>
        <v>0</v>
      </c>
      <c r="K147" s="15">
        <f t="shared" si="70"/>
        <v>0</v>
      </c>
      <c r="L147" s="15">
        <f t="shared" si="70"/>
        <v>0</v>
      </c>
      <c r="M147" s="15">
        <f t="shared" si="70"/>
        <v>0</v>
      </c>
      <c r="N147" s="15">
        <f t="shared" si="70"/>
        <v>0</v>
      </c>
      <c r="O147" s="15">
        <f t="shared" si="70"/>
        <v>0</v>
      </c>
    </row>
    <row r="148" spans="1:15" ht="126">
      <c r="A148" s="142" t="s">
        <v>1002</v>
      </c>
      <c r="B148" s="23">
        <v>850</v>
      </c>
      <c r="C148" s="24" t="s">
        <v>423</v>
      </c>
      <c r="D148" s="24" t="s">
        <v>280</v>
      </c>
      <c r="E148" s="25" t="s">
        <v>1000</v>
      </c>
      <c r="F148" s="26"/>
      <c r="G148" s="15">
        <f>G149</f>
        <v>10048</v>
      </c>
      <c r="H148" s="15">
        <f aca="true" t="shared" si="71" ref="H148:O148">H149</f>
        <v>10000</v>
      </c>
      <c r="I148" s="15">
        <f t="shared" si="71"/>
        <v>48</v>
      </c>
      <c r="J148" s="15">
        <f t="shared" si="71"/>
        <v>0</v>
      </c>
      <c r="K148" s="15">
        <f t="shared" si="71"/>
        <v>0</v>
      </c>
      <c r="L148" s="15">
        <f t="shared" si="71"/>
        <v>0</v>
      </c>
      <c r="M148" s="15">
        <f t="shared" si="71"/>
        <v>0</v>
      </c>
      <c r="N148" s="15">
        <f t="shared" si="71"/>
        <v>0</v>
      </c>
      <c r="O148" s="15">
        <f t="shared" si="71"/>
        <v>0</v>
      </c>
    </row>
    <row r="149" spans="1:15" ht="157.5">
      <c r="A149" s="142" t="s">
        <v>1003</v>
      </c>
      <c r="B149" s="23">
        <v>850</v>
      </c>
      <c r="C149" s="24" t="s">
        <v>423</v>
      </c>
      <c r="D149" s="24" t="s">
        <v>280</v>
      </c>
      <c r="E149" s="25" t="s">
        <v>1001</v>
      </c>
      <c r="F149" s="26"/>
      <c r="G149" s="15">
        <f>SUM(G150:G151)</f>
        <v>10048</v>
      </c>
      <c r="H149" s="15">
        <f aca="true" t="shared" si="72" ref="H149:O149">SUM(H150:H151)</f>
        <v>10000</v>
      </c>
      <c r="I149" s="15">
        <f t="shared" si="72"/>
        <v>48</v>
      </c>
      <c r="J149" s="15">
        <f t="shared" si="72"/>
        <v>0</v>
      </c>
      <c r="K149" s="15">
        <f t="shared" si="72"/>
        <v>0</v>
      </c>
      <c r="L149" s="15">
        <f t="shared" si="72"/>
        <v>0</v>
      </c>
      <c r="M149" s="15">
        <f t="shared" si="72"/>
        <v>0</v>
      </c>
      <c r="N149" s="15">
        <f t="shared" si="72"/>
        <v>0</v>
      </c>
      <c r="O149" s="15">
        <f t="shared" si="72"/>
        <v>0</v>
      </c>
    </row>
    <row r="150" spans="1:15" ht="157.5">
      <c r="A150" s="142" t="s">
        <v>242</v>
      </c>
      <c r="B150" s="23">
        <v>850</v>
      </c>
      <c r="C150" s="24" t="s">
        <v>423</v>
      </c>
      <c r="D150" s="24" t="s">
        <v>280</v>
      </c>
      <c r="E150" s="87" t="s">
        <v>140</v>
      </c>
      <c r="F150" s="26" t="s">
        <v>386</v>
      </c>
      <c r="G150" s="15">
        <f>SUM(H150:I150)</f>
        <v>48</v>
      </c>
      <c r="H150" s="15"/>
      <c r="I150" s="15">
        <v>48</v>
      </c>
      <c r="J150" s="15">
        <f>SUM(K150:L150)</f>
        <v>0</v>
      </c>
      <c r="K150" s="15"/>
      <c r="L150" s="15"/>
      <c r="M150" s="15">
        <f>SUM(N150:O150)</f>
        <v>0</v>
      </c>
      <c r="N150" s="15"/>
      <c r="O150" s="15"/>
    </row>
    <row r="151" spans="1:15" ht="126">
      <c r="A151" s="142" t="s">
        <v>1004</v>
      </c>
      <c r="B151" s="23">
        <v>850</v>
      </c>
      <c r="C151" s="24" t="s">
        <v>423</v>
      </c>
      <c r="D151" s="24" t="s">
        <v>280</v>
      </c>
      <c r="E151" s="81" t="s">
        <v>999</v>
      </c>
      <c r="F151" s="26" t="s">
        <v>759</v>
      </c>
      <c r="G151" s="15">
        <f>SUM(H151:I151)</f>
        <v>10000</v>
      </c>
      <c r="H151" s="15">
        <v>10000</v>
      </c>
      <c r="I151" s="15"/>
      <c r="J151" s="15">
        <f>SUM(K151:L151)</f>
        <v>0</v>
      </c>
      <c r="K151" s="15"/>
      <c r="L151" s="15"/>
      <c r="M151" s="15">
        <f>SUM(N151:O151)</f>
        <v>0</v>
      </c>
      <c r="N151" s="15"/>
      <c r="O151" s="15"/>
    </row>
    <row r="152" spans="1:15" ht="126">
      <c r="A152" s="142" t="s">
        <v>216</v>
      </c>
      <c r="B152" s="23">
        <v>850</v>
      </c>
      <c r="C152" s="24" t="s">
        <v>423</v>
      </c>
      <c r="D152" s="24" t="s">
        <v>280</v>
      </c>
      <c r="E152" s="25">
        <v>13</v>
      </c>
      <c r="F152" s="26"/>
      <c r="G152" s="15">
        <f>G153</f>
        <v>600</v>
      </c>
      <c r="H152" s="15">
        <f aca="true" t="shared" si="73" ref="H152:O154">H153</f>
        <v>600</v>
      </c>
      <c r="I152" s="15">
        <f t="shared" si="73"/>
        <v>0</v>
      </c>
      <c r="J152" s="15">
        <f t="shared" si="73"/>
        <v>0</v>
      </c>
      <c r="K152" s="15">
        <f t="shared" si="73"/>
        <v>0</v>
      </c>
      <c r="L152" s="15">
        <f t="shared" si="73"/>
        <v>0</v>
      </c>
      <c r="M152" s="15">
        <f t="shared" si="73"/>
        <v>0</v>
      </c>
      <c r="N152" s="15">
        <f t="shared" si="73"/>
        <v>0</v>
      </c>
      <c r="O152" s="15">
        <f t="shared" si="73"/>
        <v>0</v>
      </c>
    </row>
    <row r="153" spans="1:15" ht="47.25">
      <c r="A153" s="142" t="s">
        <v>217</v>
      </c>
      <c r="B153" s="23">
        <v>850</v>
      </c>
      <c r="C153" s="24" t="s">
        <v>423</v>
      </c>
      <c r="D153" s="24" t="s">
        <v>280</v>
      </c>
      <c r="E153" s="25" t="s">
        <v>213</v>
      </c>
      <c r="F153" s="26"/>
      <c r="G153" s="15">
        <f>G154</f>
        <v>600</v>
      </c>
      <c r="H153" s="15">
        <f t="shared" si="73"/>
        <v>600</v>
      </c>
      <c r="I153" s="15">
        <f t="shared" si="73"/>
        <v>0</v>
      </c>
      <c r="J153" s="15">
        <f t="shared" si="73"/>
        <v>0</v>
      </c>
      <c r="K153" s="15">
        <f t="shared" si="73"/>
        <v>0</v>
      </c>
      <c r="L153" s="15">
        <f t="shared" si="73"/>
        <v>0</v>
      </c>
      <c r="M153" s="15">
        <f t="shared" si="73"/>
        <v>0</v>
      </c>
      <c r="N153" s="15">
        <f t="shared" si="73"/>
        <v>0</v>
      </c>
      <c r="O153" s="15">
        <f t="shared" si="73"/>
        <v>0</v>
      </c>
    </row>
    <row r="154" spans="1:15" ht="94.5">
      <c r="A154" s="142" t="s">
        <v>218</v>
      </c>
      <c r="B154" s="23">
        <v>850</v>
      </c>
      <c r="C154" s="24" t="s">
        <v>423</v>
      </c>
      <c r="D154" s="24" t="s">
        <v>280</v>
      </c>
      <c r="E154" s="25" t="s">
        <v>214</v>
      </c>
      <c r="F154" s="26"/>
      <c r="G154" s="15">
        <f>G155</f>
        <v>600</v>
      </c>
      <c r="H154" s="15">
        <f t="shared" si="73"/>
        <v>600</v>
      </c>
      <c r="I154" s="15">
        <f t="shared" si="73"/>
        <v>0</v>
      </c>
      <c r="J154" s="15">
        <f t="shared" si="73"/>
        <v>0</v>
      </c>
      <c r="K154" s="15">
        <f t="shared" si="73"/>
        <v>0</v>
      </c>
      <c r="L154" s="15">
        <f t="shared" si="73"/>
        <v>0</v>
      </c>
      <c r="M154" s="15">
        <f t="shared" si="73"/>
        <v>0</v>
      </c>
      <c r="N154" s="15">
        <f t="shared" si="73"/>
        <v>0</v>
      </c>
      <c r="O154" s="15">
        <f t="shared" si="73"/>
        <v>0</v>
      </c>
    </row>
    <row r="155" spans="1:15" ht="126">
      <c r="A155" s="142" t="s">
        <v>219</v>
      </c>
      <c r="B155" s="23">
        <v>850</v>
      </c>
      <c r="C155" s="24" t="s">
        <v>423</v>
      </c>
      <c r="D155" s="24" t="s">
        <v>280</v>
      </c>
      <c r="E155" s="81" t="s">
        <v>215</v>
      </c>
      <c r="F155" s="26" t="s">
        <v>820</v>
      </c>
      <c r="G155" s="15">
        <f>SUM(H155:I155)</f>
        <v>600</v>
      </c>
      <c r="H155" s="15">
        <v>600</v>
      </c>
      <c r="I155" s="15"/>
      <c r="J155" s="15">
        <f>SUM(K155:L155)</f>
        <v>0</v>
      </c>
      <c r="K155" s="15"/>
      <c r="L155" s="15"/>
      <c r="M155" s="15">
        <f>SUM(N155:O155)</f>
        <v>0</v>
      </c>
      <c r="N155" s="15"/>
      <c r="O155" s="15"/>
    </row>
    <row r="156" spans="1:15" ht="47.25">
      <c r="A156" s="60" t="s">
        <v>514</v>
      </c>
      <c r="B156" s="23">
        <v>850</v>
      </c>
      <c r="C156" s="24" t="s">
        <v>423</v>
      </c>
      <c r="D156" s="24" t="s">
        <v>280</v>
      </c>
      <c r="E156" s="62" t="s">
        <v>770</v>
      </c>
      <c r="F156" s="26"/>
      <c r="G156" s="15">
        <f>G157</f>
        <v>22197</v>
      </c>
      <c r="H156" s="15">
        <f aca="true" t="shared" si="74" ref="H156:O156">H157</f>
        <v>22197</v>
      </c>
      <c r="I156" s="15">
        <f t="shared" si="74"/>
        <v>0</v>
      </c>
      <c r="J156" s="15">
        <f t="shared" si="74"/>
        <v>0</v>
      </c>
      <c r="K156" s="15">
        <f t="shared" si="74"/>
        <v>0</v>
      </c>
      <c r="L156" s="15">
        <f t="shared" si="74"/>
        <v>0</v>
      </c>
      <c r="M156" s="15">
        <f t="shared" si="74"/>
        <v>0</v>
      </c>
      <c r="N156" s="15">
        <f t="shared" si="74"/>
        <v>0</v>
      </c>
      <c r="O156" s="15">
        <f t="shared" si="74"/>
        <v>0</v>
      </c>
    </row>
    <row r="157" spans="1:15" ht="31.5">
      <c r="A157" s="60" t="s">
        <v>772</v>
      </c>
      <c r="B157" s="23">
        <v>850</v>
      </c>
      <c r="C157" s="24" t="s">
        <v>423</v>
      </c>
      <c r="D157" s="24" t="s">
        <v>280</v>
      </c>
      <c r="E157" s="62" t="s">
        <v>771</v>
      </c>
      <c r="F157" s="26"/>
      <c r="G157" s="15">
        <f aca="true" t="shared" si="75" ref="G157:O157">SUM(G158:G159)</f>
        <v>22197</v>
      </c>
      <c r="H157" s="15">
        <f t="shared" si="75"/>
        <v>22197</v>
      </c>
      <c r="I157" s="15">
        <f t="shared" si="75"/>
        <v>0</v>
      </c>
      <c r="J157" s="15">
        <f t="shared" si="75"/>
        <v>0</v>
      </c>
      <c r="K157" s="15">
        <f t="shared" si="75"/>
        <v>0</v>
      </c>
      <c r="L157" s="15">
        <f t="shared" si="75"/>
        <v>0</v>
      </c>
      <c r="M157" s="15">
        <f t="shared" si="75"/>
        <v>0</v>
      </c>
      <c r="N157" s="15">
        <f t="shared" si="75"/>
        <v>0</v>
      </c>
      <c r="O157" s="15">
        <f t="shared" si="75"/>
        <v>0</v>
      </c>
    </row>
    <row r="158" spans="1:15" ht="63">
      <c r="A158" s="142" t="s">
        <v>334</v>
      </c>
      <c r="B158" s="23">
        <v>850</v>
      </c>
      <c r="C158" s="24" t="s">
        <v>423</v>
      </c>
      <c r="D158" s="24" t="s">
        <v>280</v>
      </c>
      <c r="E158" s="81" t="s">
        <v>29</v>
      </c>
      <c r="F158" s="26" t="s">
        <v>820</v>
      </c>
      <c r="G158" s="15">
        <f>SUM(H158:I158)</f>
        <v>2945.7</v>
      </c>
      <c r="H158" s="15">
        <v>2945.7</v>
      </c>
      <c r="I158" s="15"/>
      <c r="J158" s="15">
        <f>SUM(K158:L158)</f>
        <v>0</v>
      </c>
      <c r="K158" s="15"/>
      <c r="L158" s="15"/>
      <c r="M158" s="15">
        <f>SUM(N158:O158)</f>
        <v>0</v>
      </c>
      <c r="N158" s="15"/>
      <c r="O158" s="15"/>
    </row>
    <row r="159" spans="1:15" ht="94.5">
      <c r="A159" s="142" t="s">
        <v>335</v>
      </c>
      <c r="B159" s="23">
        <v>850</v>
      </c>
      <c r="C159" s="24" t="s">
        <v>423</v>
      </c>
      <c r="D159" s="24" t="s">
        <v>280</v>
      </c>
      <c r="E159" s="81" t="s">
        <v>28</v>
      </c>
      <c r="F159" s="26" t="s">
        <v>820</v>
      </c>
      <c r="G159" s="15">
        <f>SUM(H159:I159)</f>
        <v>19251.3</v>
      </c>
      <c r="H159" s="15">
        <v>19251.3</v>
      </c>
      <c r="I159" s="15"/>
      <c r="J159" s="15">
        <f>SUM(K159:L159)</f>
        <v>0</v>
      </c>
      <c r="K159" s="15"/>
      <c r="L159" s="15"/>
      <c r="M159" s="15">
        <f>SUM(N159:O159)</f>
        <v>0</v>
      </c>
      <c r="N159" s="15"/>
      <c r="O159" s="15"/>
    </row>
    <row r="160" spans="1:15" s="21" customFormat="1" ht="31.5">
      <c r="A160" s="184" t="s">
        <v>774</v>
      </c>
      <c r="B160" s="88">
        <v>850</v>
      </c>
      <c r="C160" s="57" t="s">
        <v>283</v>
      </c>
      <c r="D160" s="57"/>
      <c r="E160" s="89"/>
      <c r="F160" s="59"/>
      <c r="G160" s="58">
        <f>SUM(G161)</f>
        <v>599</v>
      </c>
      <c r="H160" s="58">
        <f aca="true" t="shared" si="76" ref="H160:O160">SUM(H161)</f>
        <v>599</v>
      </c>
      <c r="I160" s="58">
        <f t="shared" si="76"/>
        <v>0</v>
      </c>
      <c r="J160" s="58">
        <f t="shared" si="76"/>
        <v>592</v>
      </c>
      <c r="K160" s="58">
        <f t="shared" si="76"/>
        <v>592</v>
      </c>
      <c r="L160" s="58">
        <f t="shared" si="76"/>
        <v>0</v>
      </c>
      <c r="M160" s="58">
        <f t="shared" si="76"/>
        <v>614</v>
      </c>
      <c r="N160" s="58">
        <f t="shared" si="76"/>
        <v>614</v>
      </c>
      <c r="O160" s="58">
        <f t="shared" si="76"/>
        <v>0</v>
      </c>
    </row>
    <row r="161" spans="1:15" s="21" customFormat="1" ht="47.25">
      <c r="A161" s="184" t="s">
        <v>591</v>
      </c>
      <c r="B161" s="88">
        <v>850</v>
      </c>
      <c r="C161" s="57" t="s">
        <v>283</v>
      </c>
      <c r="D161" s="57" t="s">
        <v>423</v>
      </c>
      <c r="E161" s="89"/>
      <c r="F161" s="59"/>
      <c r="G161" s="58">
        <f>SUM(G162+G167)</f>
        <v>599</v>
      </c>
      <c r="H161" s="58">
        <f>SUM(H162+H167)</f>
        <v>599</v>
      </c>
      <c r="I161" s="58">
        <f>SUM(I162+I167)</f>
        <v>0</v>
      </c>
      <c r="J161" s="58">
        <f aca="true" t="shared" si="77" ref="J161:O161">SUM(J162,)</f>
        <v>592</v>
      </c>
      <c r="K161" s="58">
        <f t="shared" si="77"/>
        <v>592</v>
      </c>
      <c r="L161" s="58">
        <f t="shared" si="77"/>
        <v>0</v>
      </c>
      <c r="M161" s="58">
        <f t="shared" si="77"/>
        <v>614</v>
      </c>
      <c r="N161" s="58">
        <f t="shared" si="77"/>
        <v>614</v>
      </c>
      <c r="O161" s="58">
        <f t="shared" si="77"/>
        <v>0</v>
      </c>
    </row>
    <row r="162" spans="1:15" ht="110.25">
      <c r="A162" s="142" t="s">
        <v>495</v>
      </c>
      <c r="B162" s="64" t="s">
        <v>382</v>
      </c>
      <c r="C162" s="24" t="s">
        <v>283</v>
      </c>
      <c r="D162" s="24" t="s">
        <v>423</v>
      </c>
      <c r="E162" s="65" t="s">
        <v>417</v>
      </c>
      <c r="F162" s="26"/>
      <c r="G162" s="15">
        <f aca="true" t="shared" si="78" ref="G162:O163">G163</f>
        <v>571</v>
      </c>
      <c r="H162" s="15">
        <f t="shared" si="78"/>
        <v>571</v>
      </c>
      <c r="I162" s="15">
        <f t="shared" si="78"/>
        <v>0</v>
      </c>
      <c r="J162" s="15">
        <f t="shared" si="78"/>
        <v>592</v>
      </c>
      <c r="K162" s="15">
        <f t="shared" si="78"/>
        <v>592</v>
      </c>
      <c r="L162" s="15">
        <f t="shared" si="78"/>
        <v>0</v>
      </c>
      <c r="M162" s="15">
        <f t="shared" si="78"/>
        <v>614</v>
      </c>
      <c r="N162" s="15">
        <f t="shared" si="78"/>
        <v>614</v>
      </c>
      <c r="O162" s="15">
        <f t="shared" si="78"/>
        <v>0</v>
      </c>
    </row>
    <row r="163" spans="1:15" ht="204.75">
      <c r="A163" s="181" t="s">
        <v>826</v>
      </c>
      <c r="B163" s="64" t="s">
        <v>382</v>
      </c>
      <c r="C163" s="24" t="s">
        <v>283</v>
      </c>
      <c r="D163" s="24" t="s">
        <v>423</v>
      </c>
      <c r="E163" s="65" t="s">
        <v>786</v>
      </c>
      <c r="F163" s="26"/>
      <c r="G163" s="15">
        <f t="shared" si="78"/>
        <v>571</v>
      </c>
      <c r="H163" s="15">
        <f t="shared" si="78"/>
        <v>571</v>
      </c>
      <c r="I163" s="15">
        <f t="shared" si="78"/>
        <v>0</v>
      </c>
      <c r="J163" s="15">
        <f t="shared" si="78"/>
        <v>592</v>
      </c>
      <c r="K163" s="15">
        <f t="shared" si="78"/>
        <v>592</v>
      </c>
      <c r="L163" s="15">
        <f t="shared" si="78"/>
        <v>0</v>
      </c>
      <c r="M163" s="15">
        <f t="shared" si="78"/>
        <v>614</v>
      </c>
      <c r="N163" s="15">
        <f t="shared" si="78"/>
        <v>614</v>
      </c>
      <c r="O163" s="15">
        <f t="shared" si="78"/>
        <v>0</v>
      </c>
    </row>
    <row r="164" spans="1:15" ht="94.5">
      <c r="A164" s="181" t="s">
        <v>415</v>
      </c>
      <c r="B164" s="64" t="s">
        <v>382</v>
      </c>
      <c r="C164" s="24" t="s">
        <v>283</v>
      </c>
      <c r="D164" s="24" t="s">
        <v>423</v>
      </c>
      <c r="E164" s="65" t="s">
        <v>416</v>
      </c>
      <c r="F164" s="26"/>
      <c r="G164" s="15">
        <f>SUM(G165:G166)</f>
        <v>571</v>
      </c>
      <c r="H164" s="15">
        <f aca="true" t="shared" si="79" ref="H164:O164">SUM(H165:H166)</f>
        <v>571</v>
      </c>
      <c r="I164" s="15">
        <f t="shared" si="79"/>
        <v>0</v>
      </c>
      <c r="J164" s="15">
        <f t="shared" si="79"/>
        <v>592</v>
      </c>
      <c r="K164" s="15">
        <f t="shared" si="79"/>
        <v>592</v>
      </c>
      <c r="L164" s="15">
        <f t="shared" si="79"/>
        <v>0</v>
      </c>
      <c r="M164" s="15">
        <f t="shared" si="79"/>
        <v>614</v>
      </c>
      <c r="N164" s="15">
        <f t="shared" si="79"/>
        <v>614</v>
      </c>
      <c r="O164" s="15">
        <f t="shared" si="79"/>
        <v>0</v>
      </c>
    </row>
    <row r="165" spans="1:15" ht="236.25">
      <c r="A165" s="182" t="s">
        <v>617</v>
      </c>
      <c r="B165" s="64" t="s">
        <v>382</v>
      </c>
      <c r="C165" s="24" t="s">
        <v>283</v>
      </c>
      <c r="D165" s="24" t="s">
        <v>423</v>
      </c>
      <c r="E165" s="67" t="s">
        <v>926</v>
      </c>
      <c r="F165" s="26" t="s">
        <v>384</v>
      </c>
      <c r="G165" s="15">
        <f>SUM(H165:I165)</f>
        <v>521</v>
      </c>
      <c r="H165" s="17">
        <v>521</v>
      </c>
      <c r="I165" s="17"/>
      <c r="J165" s="15">
        <f>SUM(K165:L165)</f>
        <v>592</v>
      </c>
      <c r="K165" s="17">
        <v>592</v>
      </c>
      <c r="L165" s="17"/>
      <c r="M165" s="15">
        <f>SUM(N165:O165)</f>
        <v>614</v>
      </c>
      <c r="N165" s="17">
        <v>614</v>
      </c>
      <c r="O165" s="17"/>
    </row>
    <row r="166" spans="1:15" ht="126">
      <c r="A166" s="182" t="s">
        <v>802</v>
      </c>
      <c r="B166" s="64" t="s">
        <v>382</v>
      </c>
      <c r="C166" s="24" t="s">
        <v>283</v>
      </c>
      <c r="D166" s="24" t="s">
        <v>423</v>
      </c>
      <c r="E166" s="67" t="s">
        <v>926</v>
      </c>
      <c r="F166" s="26" t="s">
        <v>386</v>
      </c>
      <c r="G166" s="15">
        <f>SUM(H166:I166)</f>
        <v>50</v>
      </c>
      <c r="H166" s="17">
        <v>50</v>
      </c>
      <c r="I166" s="17"/>
      <c r="J166" s="15">
        <f>SUM(K166:L166)</f>
        <v>0</v>
      </c>
      <c r="K166" s="17"/>
      <c r="L166" s="17"/>
      <c r="M166" s="15">
        <f>SUM(N166:O166)</f>
        <v>0</v>
      </c>
      <c r="N166" s="17"/>
      <c r="O166" s="17"/>
    </row>
    <row r="167" spans="1:15" ht="94.5">
      <c r="A167" s="183" t="s">
        <v>404</v>
      </c>
      <c r="B167" s="64" t="s">
        <v>382</v>
      </c>
      <c r="C167" s="26" t="s">
        <v>283</v>
      </c>
      <c r="D167" s="26" t="s">
        <v>423</v>
      </c>
      <c r="E167" s="65" t="s">
        <v>126</v>
      </c>
      <c r="F167" s="26"/>
      <c r="G167" s="15">
        <f aca="true" t="shared" si="80" ref="G167:I169">G168</f>
        <v>28</v>
      </c>
      <c r="H167" s="17">
        <f t="shared" si="80"/>
        <v>28</v>
      </c>
      <c r="I167" s="17">
        <f t="shared" si="80"/>
        <v>0</v>
      </c>
      <c r="J167" s="15"/>
      <c r="K167" s="17"/>
      <c r="L167" s="17"/>
      <c r="M167" s="15"/>
      <c r="N167" s="17"/>
      <c r="O167" s="17"/>
    </row>
    <row r="168" spans="1:15" ht="173.25">
      <c r="A168" s="183" t="s">
        <v>341</v>
      </c>
      <c r="B168" s="64" t="s">
        <v>382</v>
      </c>
      <c r="C168" s="26" t="s">
        <v>283</v>
      </c>
      <c r="D168" s="26" t="s">
        <v>423</v>
      </c>
      <c r="E168" s="65" t="s">
        <v>534</v>
      </c>
      <c r="F168" s="26"/>
      <c r="G168" s="15">
        <f t="shared" si="80"/>
        <v>28</v>
      </c>
      <c r="H168" s="17">
        <f t="shared" si="80"/>
        <v>28</v>
      </c>
      <c r="I168" s="17">
        <f t="shared" si="80"/>
        <v>0</v>
      </c>
      <c r="J168" s="15"/>
      <c r="K168" s="17"/>
      <c r="L168" s="17"/>
      <c r="M168" s="15"/>
      <c r="N168" s="17"/>
      <c r="O168" s="17"/>
    </row>
    <row r="169" spans="1:15" ht="78.75">
      <c r="A169" s="183" t="s">
        <v>342</v>
      </c>
      <c r="B169" s="64" t="s">
        <v>382</v>
      </c>
      <c r="C169" s="26" t="s">
        <v>283</v>
      </c>
      <c r="D169" s="26" t="s">
        <v>423</v>
      </c>
      <c r="E169" s="65" t="s">
        <v>535</v>
      </c>
      <c r="F169" s="26"/>
      <c r="G169" s="15">
        <f t="shared" si="80"/>
        <v>28</v>
      </c>
      <c r="H169" s="17">
        <f t="shared" si="80"/>
        <v>28</v>
      </c>
      <c r="I169" s="17">
        <f t="shared" si="80"/>
        <v>0</v>
      </c>
      <c r="J169" s="15"/>
      <c r="K169" s="17"/>
      <c r="L169" s="17"/>
      <c r="M169" s="15"/>
      <c r="N169" s="17"/>
      <c r="O169" s="17"/>
    </row>
    <row r="170" spans="1:15" ht="126">
      <c r="A170" s="183" t="s">
        <v>316</v>
      </c>
      <c r="B170" s="64" t="s">
        <v>382</v>
      </c>
      <c r="C170" s="26" t="s">
        <v>283</v>
      </c>
      <c r="D170" s="26" t="s">
        <v>423</v>
      </c>
      <c r="E170" s="67" t="s">
        <v>314</v>
      </c>
      <c r="F170" s="26" t="s">
        <v>386</v>
      </c>
      <c r="G170" s="15">
        <f>H170+I170</f>
        <v>28</v>
      </c>
      <c r="H170" s="17">
        <v>28</v>
      </c>
      <c r="I170" s="17"/>
      <c r="J170" s="15">
        <f>K170+L170</f>
        <v>0</v>
      </c>
      <c r="K170" s="17"/>
      <c r="L170" s="17"/>
      <c r="M170" s="15">
        <f>N170+O170</f>
        <v>0</v>
      </c>
      <c r="N170" s="17"/>
      <c r="O170" s="17"/>
    </row>
    <row r="171" spans="1:15" ht="15.75">
      <c r="A171" s="180" t="s">
        <v>55</v>
      </c>
      <c r="B171" s="56" t="s">
        <v>382</v>
      </c>
      <c r="C171" s="57" t="s">
        <v>538</v>
      </c>
      <c r="D171" s="26"/>
      <c r="E171" s="26"/>
      <c r="F171" s="90"/>
      <c r="G171" s="20">
        <f>SUM(G172,)</f>
        <v>5099.6</v>
      </c>
      <c r="H171" s="20">
        <f aca="true" t="shared" si="81" ref="H171:O171">SUM(H172,)</f>
        <v>0</v>
      </c>
      <c r="I171" s="20">
        <f t="shared" si="81"/>
        <v>5099.6</v>
      </c>
      <c r="J171" s="20">
        <f t="shared" si="81"/>
        <v>1706</v>
      </c>
      <c r="K171" s="20">
        <f t="shared" si="81"/>
        <v>0</v>
      </c>
      <c r="L171" s="20">
        <f t="shared" si="81"/>
        <v>1706</v>
      </c>
      <c r="M171" s="20">
        <f t="shared" si="81"/>
        <v>1774</v>
      </c>
      <c r="N171" s="20">
        <f t="shared" si="81"/>
        <v>0</v>
      </c>
      <c r="O171" s="20">
        <f t="shared" si="81"/>
        <v>1774</v>
      </c>
    </row>
    <row r="172" spans="1:15" ht="15.75">
      <c r="A172" s="180" t="s">
        <v>377</v>
      </c>
      <c r="B172" s="56" t="s">
        <v>382</v>
      </c>
      <c r="C172" s="57" t="s">
        <v>538</v>
      </c>
      <c r="D172" s="57" t="s">
        <v>538</v>
      </c>
      <c r="E172" s="26"/>
      <c r="F172" s="90"/>
      <c r="G172" s="20">
        <f aca="true" t="shared" si="82" ref="G172:O172">G173</f>
        <v>5099.6</v>
      </c>
      <c r="H172" s="20">
        <f t="shared" si="82"/>
        <v>0</v>
      </c>
      <c r="I172" s="20">
        <f t="shared" si="82"/>
        <v>5099.6</v>
      </c>
      <c r="J172" s="20">
        <f t="shared" si="82"/>
        <v>1706</v>
      </c>
      <c r="K172" s="20">
        <f t="shared" si="82"/>
        <v>0</v>
      </c>
      <c r="L172" s="20">
        <f t="shared" si="82"/>
        <v>1706</v>
      </c>
      <c r="M172" s="20">
        <f t="shared" si="82"/>
        <v>1774</v>
      </c>
      <c r="N172" s="20">
        <f t="shared" si="82"/>
        <v>0</v>
      </c>
      <c r="O172" s="20">
        <f t="shared" si="82"/>
        <v>1774</v>
      </c>
    </row>
    <row r="173" spans="1:15" ht="108.75" customHeight="1">
      <c r="A173" s="142" t="s">
        <v>829</v>
      </c>
      <c r="B173" s="64" t="s">
        <v>382</v>
      </c>
      <c r="C173" s="24" t="s">
        <v>538</v>
      </c>
      <c r="D173" s="24" t="s">
        <v>538</v>
      </c>
      <c r="E173" s="62" t="s">
        <v>816</v>
      </c>
      <c r="F173" s="90"/>
      <c r="G173" s="91">
        <f>SUM(G174,G180,G185)</f>
        <v>5099.6</v>
      </c>
      <c r="H173" s="91">
        <f aca="true" t="shared" si="83" ref="H173:O173">SUM(H174,H180,H185)</f>
        <v>0</v>
      </c>
      <c r="I173" s="91">
        <f t="shared" si="83"/>
        <v>5099.6</v>
      </c>
      <c r="J173" s="91">
        <f t="shared" si="83"/>
        <v>1706</v>
      </c>
      <c r="K173" s="91">
        <f t="shared" si="83"/>
        <v>0</v>
      </c>
      <c r="L173" s="91">
        <f t="shared" si="83"/>
        <v>1706</v>
      </c>
      <c r="M173" s="91">
        <f t="shared" si="83"/>
        <v>1774</v>
      </c>
      <c r="N173" s="91">
        <f t="shared" si="83"/>
        <v>0</v>
      </c>
      <c r="O173" s="91">
        <f t="shared" si="83"/>
        <v>1774</v>
      </c>
    </row>
    <row r="174" spans="1:15" ht="141.75">
      <c r="A174" s="142" t="s">
        <v>830</v>
      </c>
      <c r="B174" s="64" t="s">
        <v>382</v>
      </c>
      <c r="C174" s="24" t="s">
        <v>538</v>
      </c>
      <c r="D174" s="24" t="s">
        <v>538</v>
      </c>
      <c r="E174" s="62" t="s">
        <v>614</v>
      </c>
      <c r="F174" s="26"/>
      <c r="G174" s="15">
        <f>SUM(G175,)</f>
        <v>5031.6</v>
      </c>
      <c r="H174" s="15">
        <f aca="true" t="shared" si="84" ref="H174:O174">SUM(H175,)</f>
        <v>0</v>
      </c>
      <c r="I174" s="15">
        <f t="shared" si="84"/>
        <v>5031.6</v>
      </c>
      <c r="J174" s="15">
        <f t="shared" si="84"/>
        <v>1706</v>
      </c>
      <c r="K174" s="15">
        <f t="shared" si="84"/>
        <v>0</v>
      </c>
      <c r="L174" s="15">
        <f t="shared" si="84"/>
        <v>1706</v>
      </c>
      <c r="M174" s="15">
        <f t="shared" si="84"/>
        <v>1774</v>
      </c>
      <c r="N174" s="15">
        <f t="shared" si="84"/>
        <v>0</v>
      </c>
      <c r="O174" s="15">
        <f t="shared" si="84"/>
        <v>1774</v>
      </c>
    </row>
    <row r="175" spans="1:15" ht="78.75">
      <c r="A175" s="142" t="s">
        <v>616</v>
      </c>
      <c r="B175" s="64" t="s">
        <v>382</v>
      </c>
      <c r="C175" s="24" t="s">
        <v>538</v>
      </c>
      <c r="D175" s="24" t="s">
        <v>538</v>
      </c>
      <c r="E175" s="62" t="s">
        <v>615</v>
      </c>
      <c r="F175" s="26"/>
      <c r="G175" s="15">
        <f>SUM(G176:G179)</f>
        <v>5031.6</v>
      </c>
      <c r="H175" s="15">
        <f aca="true" t="shared" si="85" ref="H175:O175">SUM(H176:H179)</f>
        <v>0</v>
      </c>
      <c r="I175" s="15">
        <f t="shared" si="85"/>
        <v>5031.6</v>
      </c>
      <c r="J175" s="15">
        <f t="shared" si="85"/>
        <v>1706</v>
      </c>
      <c r="K175" s="15">
        <f t="shared" si="85"/>
        <v>0</v>
      </c>
      <c r="L175" s="15">
        <f t="shared" si="85"/>
        <v>1706</v>
      </c>
      <c r="M175" s="15">
        <f t="shared" si="85"/>
        <v>1774</v>
      </c>
      <c r="N175" s="15">
        <f t="shared" si="85"/>
        <v>0</v>
      </c>
      <c r="O175" s="15">
        <f t="shared" si="85"/>
        <v>1774</v>
      </c>
    </row>
    <row r="176" spans="1:15" ht="252">
      <c r="A176" s="142" t="s">
        <v>357</v>
      </c>
      <c r="B176" s="64" t="s">
        <v>382</v>
      </c>
      <c r="C176" s="24" t="s">
        <v>538</v>
      </c>
      <c r="D176" s="24" t="s">
        <v>538</v>
      </c>
      <c r="E176" s="26" t="s">
        <v>756</v>
      </c>
      <c r="F176" s="26" t="s">
        <v>384</v>
      </c>
      <c r="G176" s="15">
        <f>SUM(H176:I176)</f>
        <v>4929</v>
      </c>
      <c r="H176" s="15"/>
      <c r="I176" s="15">
        <f>2617+1776+536</f>
        <v>4929</v>
      </c>
      <c r="J176" s="15">
        <f>SUM(K176:L176)</f>
        <v>1697</v>
      </c>
      <c r="K176" s="15"/>
      <c r="L176" s="15">
        <v>1697</v>
      </c>
      <c r="M176" s="15">
        <f>SUM(N176:O176)</f>
        <v>1765</v>
      </c>
      <c r="N176" s="15"/>
      <c r="O176" s="15">
        <v>1765</v>
      </c>
    </row>
    <row r="177" spans="1:15" ht="126">
      <c r="A177" s="142" t="s">
        <v>618</v>
      </c>
      <c r="B177" s="64" t="s">
        <v>382</v>
      </c>
      <c r="C177" s="24" t="s">
        <v>538</v>
      </c>
      <c r="D177" s="24" t="s">
        <v>538</v>
      </c>
      <c r="E177" s="26" t="s">
        <v>756</v>
      </c>
      <c r="F177" s="26" t="s">
        <v>386</v>
      </c>
      <c r="G177" s="15">
        <f>SUM(H177:I177)</f>
        <v>18</v>
      </c>
      <c r="H177" s="15"/>
      <c r="I177" s="15">
        <v>18</v>
      </c>
      <c r="J177" s="15">
        <f>SUM(K177:L177)</f>
        <v>9</v>
      </c>
      <c r="K177" s="15"/>
      <c r="L177" s="15">
        <v>9</v>
      </c>
      <c r="M177" s="15">
        <f>SUM(N177:O177)</f>
        <v>9</v>
      </c>
      <c r="N177" s="15"/>
      <c r="O177" s="15">
        <v>9</v>
      </c>
    </row>
    <row r="178" spans="1:15" ht="63">
      <c r="A178" s="60" t="s">
        <v>466</v>
      </c>
      <c r="B178" s="64" t="s">
        <v>382</v>
      </c>
      <c r="C178" s="24" t="s">
        <v>538</v>
      </c>
      <c r="D178" s="24" t="s">
        <v>538</v>
      </c>
      <c r="E178" s="26" t="s">
        <v>11</v>
      </c>
      <c r="F178" s="26" t="s">
        <v>386</v>
      </c>
      <c r="G178" s="15">
        <f>SUM(H178:I178)</f>
        <v>74.6</v>
      </c>
      <c r="H178" s="17"/>
      <c r="I178" s="17">
        <v>74.6</v>
      </c>
      <c r="J178" s="15">
        <f>SUM(K178:L178)</f>
        <v>0</v>
      </c>
      <c r="K178" s="17"/>
      <c r="L178" s="17"/>
      <c r="M178" s="15">
        <f>SUM(N178:O178)</f>
        <v>0</v>
      </c>
      <c r="N178" s="92"/>
      <c r="O178" s="17"/>
    </row>
    <row r="179" spans="1:15" ht="47.25">
      <c r="A179" s="60" t="s">
        <v>779</v>
      </c>
      <c r="B179" s="64" t="s">
        <v>382</v>
      </c>
      <c r="C179" s="24" t="s">
        <v>538</v>
      </c>
      <c r="D179" s="24" t="s">
        <v>538</v>
      </c>
      <c r="E179" s="26" t="s">
        <v>11</v>
      </c>
      <c r="F179" s="26" t="s">
        <v>59</v>
      </c>
      <c r="G179" s="15">
        <f>SUM(H179:I179)</f>
        <v>10</v>
      </c>
      <c r="H179" s="17"/>
      <c r="I179" s="17">
        <v>10</v>
      </c>
      <c r="J179" s="15">
        <f>SUM(K179:L179)</f>
        <v>0</v>
      </c>
      <c r="K179" s="17"/>
      <c r="L179" s="17"/>
      <c r="M179" s="15">
        <f>SUM(N179:O179)</f>
        <v>0</v>
      </c>
      <c r="N179" s="92"/>
      <c r="O179" s="17"/>
    </row>
    <row r="180" spans="1:15" ht="157.5">
      <c r="A180" s="142" t="s">
        <v>461</v>
      </c>
      <c r="B180" s="64" t="s">
        <v>382</v>
      </c>
      <c r="C180" s="24" t="s">
        <v>538</v>
      </c>
      <c r="D180" s="24" t="s">
        <v>538</v>
      </c>
      <c r="E180" s="62" t="s">
        <v>462</v>
      </c>
      <c r="F180" s="26"/>
      <c r="G180" s="15">
        <f>G181</f>
        <v>51</v>
      </c>
      <c r="H180" s="15">
        <f aca="true" t="shared" si="86" ref="H180:O180">H181</f>
        <v>0</v>
      </c>
      <c r="I180" s="15">
        <f t="shared" si="86"/>
        <v>51</v>
      </c>
      <c r="J180" s="15">
        <f t="shared" si="86"/>
        <v>0</v>
      </c>
      <c r="K180" s="15">
        <f t="shared" si="86"/>
        <v>0</v>
      </c>
      <c r="L180" s="15">
        <f t="shared" si="86"/>
        <v>0</v>
      </c>
      <c r="M180" s="15">
        <f t="shared" si="86"/>
        <v>0</v>
      </c>
      <c r="N180" s="15">
        <f t="shared" si="86"/>
        <v>0</v>
      </c>
      <c r="O180" s="15">
        <f t="shared" si="86"/>
        <v>0</v>
      </c>
    </row>
    <row r="181" spans="1:15" ht="47.25">
      <c r="A181" s="142" t="s">
        <v>463</v>
      </c>
      <c r="B181" s="64" t="s">
        <v>382</v>
      </c>
      <c r="C181" s="24" t="s">
        <v>538</v>
      </c>
      <c r="D181" s="24" t="s">
        <v>538</v>
      </c>
      <c r="E181" s="62" t="s">
        <v>464</v>
      </c>
      <c r="F181" s="26"/>
      <c r="G181" s="15">
        <f>SUM(G182:G184)</f>
        <v>51</v>
      </c>
      <c r="H181" s="15">
        <f aca="true" t="shared" si="87" ref="H181:O181">SUM(H182:H184)</f>
        <v>0</v>
      </c>
      <c r="I181" s="15">
        <f>SUM(I182:I184)</f>
        <v>51</v>
      </c>
      <c r="J181" s="15">
        <f t="shared" si="87"/>
        <v>0</v>
      </c>
      <c r="K181" s="15">
        <f t="shared" si="87"/>
        <v>0</v>
      </c>
      <c r="L181" s="15">
        <f t="shared" si="87"/>
        <v>0</v>
      </c>
      <c r="M181" s="15">
        <f t="shared" si="87"/>
        <v>0</v>
      </c>
      <c r="N181" s="15">
        <f t="shared" si="87"/>
        <v>0</v>
      </c>
      <c r="O181" s="15">
        <f t="shared" si="87"/>
        <v>0</v>
      </c>
    </row>
    <row r="182" spans="1:15" ht="173.25">
      <c r="A182" s="60" t="s">
        <v>238</v>
      </c>
      <c r="B182" s="64" t="s">
        <v>382</v>
      </c>
      <c r="C182" s="24" t="s">
        <v>538</v>
      </c>
      <c r="D182" s="24" t="s">
        <v>538</v>
      </c>
      <c r="E182" s="26" t="s">
        <v>465</v>
      </c>
      <c r="F182" s="26" t="s">
        <v>384</v>
      </c>
      <c r="G182" s="15">
        <f>SUM(H182:I182)</f>
        <v>5</v>
      </c>
      <c r="H182" s="15"/>
      <c r="I182" s="15">
        <v>5</v>
      </c>
      <c r="J182" s="15">
        <f>SUM(J185:J185)</f>
        <v>0</v>
      </c>
      <c r="K182" s="15"/>
      <c r="L182" s="15"/>
      <c r="M182" s="15">
        <f>SUM(M185:M185)</f>
        <v>0</v>
      </c>
      <c r="N182" s="93"/>
      <c r="O182" s="15"/>
    </row>
    <row r="183" spans="1:15" ht="63">
      <c r="A183" s="60" t="s">
        <v>466</v>
      </c>
      <c r="B183" s="64" t="s">
        <v>382</v>
      </c>
      <c r="C183" s="24" t="s">
        <v>538</v>
      </c>
      <c r="D183" s="24" t="s">
        <v>538</v>
      </c>
      <c r="E183" s="26" t="s">
        <v>465</v>
      </c>
      <c r="F183" s="26" t="s">
        <v>386</v>
      </c>
      <c r="G183" s="15">
        <f>SUM(H183:I183)</f>
        <v>44</v>
      </c>
      <c r="H183" s="17"/>
      <c r="I183" s="17">
        <v>44</v>
      </c>
      <c r="J183" s="15">
        <f>SUM(K183:L183)</f>
        <v>0</v>
      </c>
      <c r="K183" s="17"/>
      <c r="L183" s="17"/>
      <c r="M183" s="15">
        <f>SUM(N183:O183)</f>
        <v>0</v>
      </c>
      <c r="N183" s="92"/>
      <c r="O183" s="17"/>
    </row>
    <row r="184" spans="1:15" ht="47.25">
      <c r="A184" s="60" t="s">
        <v>779</v>
      </c>
      <c r="B184" s="64" t="s">
        <v>382</v>
      </c>
      <c r="C184" s="24" t="s">
        <v>538</v>
      </c>
      <c r="D184" s="24" t="s">
        <v>538</v>
      </c>
      <c r="E184" s="26" t="s">
        <v>465</v>
      </c>
      <c r="F184" s="26" t="s">
        <v>59</v>
      </c>
      <c r="G184" s="15">
        <f>SUM(H184:I184)</f>
        <v>2</v>
      </c>
      <c r="H184" s="17"/>
      <c r="I184" s="17">
        <v>2</v>
      </c>
      <c r="J184" s="15">
        <f>SUM(K184:L184)</f>
        <v>0</v>
      </c>
      <c r="K184" s="17"/>
      <c r="L184" s="17"/>
      <c r="M184" s="15">
        <f>SUM(N184:O184)</f>
        <v>0</v>
      </c>
      <c r="N184" s="92"/>
      <c r="O184" s="17"/>
    </row>
    <row r="185" spans="1:15" ht="157.5">
      <c r="A185" s="60" t="s">
        <v>15</v>
      </c>
      <c r="B185" s="64" t="s">
        <v>382</v>
      </c>
      <c r="C185" s="24" t="s">
        <v>538</v>
      </c>
      <c r="D185" s="24" t="s">
        <v>538</v>
      </c>
      <c r="E185" s="62" t="s">
        <v>12</v>
      </c>
      <c r="F185" s="26"/>
      <c r="G185" s="15">
        <f>G186</f>
        <v>17</v>
      </c>
      <c r="H185" s="15">
        <f aca="true" t="shared" si="88" ref="H185:O185">H186</f>
        <v>0</v>
      </c>
      <c r="I185" s="15">
        <f t="shared" si="88"/>
        <v>17</v>
      </c>
      <c r="J185" s="15">
        <f t="shared" si="88"/>
        <v>0</v>
      </c>
      <c r="K185" s="15">
        <f t="shared" si="88"/>
        <v>0</v>
      </c>
      <c r="L185" s="15">
        <f t="shared" si="88"/>
        <v>0</v>
      </c>
      <c r="M185" s="15">
        <f t="shared" si="88"/>
        <v>0</v>
      </c>
      <c r="N185" s="15">
        <f t="shared" si="88"/>
        <v>0</v>
      </c>
      <c r="O185" s="15">
        <f t="shared" si="88"/>
        <v>0</v>
      </c>
    </row>
    <row r="186" spans="1:15" ht="47.25">
      <c r="A186" s="60" t="s">
        <v>16</v>
      </c>
      <c r="B186" s="64" t="s">
        <v>382</v>
      </c>
      <c r="C186" s="24" t="s">
        <v>538</v>
      </c>
      <c r="D186" s="24" t="s">
        <v>538</v>
      </c>
      <c r="E186" s="62" t="s">
        <v>13</v>
      </c>
      <c r="F186" s="26"/>
      <c r="G186" s="15">
        <f aca="true" t="shared" si="89" ref="G186:O186">SUM(G187:G187)</f>
        <v>17</v>
      </c>
      <c r="H186" s="15">
        <f t="shared" si="89"/>
        <v>0</v>
      </c>
      <c r="I186" s="15">
        <f t="shared" si="89"/>
        <v>17</v>
      </c>
      <c r="J186" s="15">
        <f t="shared" si="89"/>
        <v>0</v>
      </c>
      <c r="K186" s="15">
        <f t="shared" si="89"/>
        <v>0</v>
      </c>
      <c r="L186" s="15">
        <f t="shared" si="89"/>
        <v>0</v>
      </c>
      <c r="M186" s="15">
        <f t="shared" si="89"/>
        <v>0</v>
      </c>
      <c r="N186" s="15">
        <f t="shared" si="89"/>
        <v>0</v>
      </c>
      <c r="O186" s="15">
        <f t="shared" si="89"/>
        <v>0</v>
      </c>
    </row>
    <row r="187" spans="1:15" ht="63">
      <c r="A187" s="60" t="s">
        <v>466</v>
      </c>
      <c r="B187" s="64" t="s">
        <v>382</v>
      </c>
      <c r="C187" s="24" t="s">
        <v>538</v>
      </c>
      <c r="D187" s="24" t="s">
        <v>538</v>
      </c>
      <c r="E187" s="26" t="s">
        <v>14</v>
      </c>
      <c r="F187" s="26" t="s">
        <v>386</v>
      </c>
      <c r="G187" s="15">
        <f>SUM(H187:I187)</f>
        <v>17</v>
      </c>
      <c r="H187" s="17"/>
      <c r="I187" s="17">
        <v>17</v>
      </c>
      <c r="J187" s="15">
        <f>SUM(K187:L187)</f>
        <v>0</v>
      </c>
      <c r="K187" s="17"/>
      <c r="L187" s="17"/>
      <c r="M187" s="15">
        <f>SUM(N187:O187)</f>
        <v>0</v>
      </c>
      <c r="N187" s="92"/>
      <c r="O187" s="17"/>
    </row>
    <row r="188" spans="1:15" s="21" customFormat="1" ht="15.75">
      <c r="A188" s="180" t="s">
        <v>907</v>
      </c>
      <c r="B188" s="56" t="s">
        <v>382</v>
      </c>
      <c r="C188" s="59" t="s">
        <v>282</v>
      </c>
      <c r="D188" s="59" t="s">
        <v>418</v>
      </c>
      <c r="E188" s="57"/>
      <c r="F188" s="59"/>
      <c r="G188" s="58">
        <f>G189</f>
        <v>177.6</v>
      </c>
      <c r="H188" s="58">
        <f aca="true" t="shared" si="90" ref="H188:O191">H189</f>
        <v>0</v>
      </c>
      <c r="I188" s="58">
        <f t="shared" si="90"/>
        <v>177.6</v>
      </c>
      <c r="J188" s="58">
        <f t="shared" si="90"/>
        <v>0</v>
      </c>
      <c r="K188" s="58">
        <f t="shared" si="90"/>
        <v>0</v>
      </c>
      <c r="L188" s="58">
        <f t="shared" si="90"/>
        <v>0</v>
      </c>
      <c r="M188" s="58">
        <f t="shared" si="90"/>
        <v>0</v>
      </c>
      <c r="N188" s="58">
        <f t="shared" si="90"/>
        <v>0</v>
      </c>
      <c r="O188" s="58">
        <f t="shared" si="90"/>
        <v>0</v>
      </c>
    </row>
    <row r="189" spans="1:15" ht="78.75">
      <c r="A189" s="142" t="s">
        <v>1024</v>
      </c>
      <c r="B189" s="64" t="s">
        <v>382</v>
      </c>
      <c r="C189" s="26" t="s">
        <v>282</v>
      </c>
      <c r="D189" s="26" t="s">
        <v>418</v>
      </c>
      <c r="E189" s="62" t="s">
        <v>553</v>
      </c>
      <c r="F189" s="26"/>
      <c r="G189" s="15">
        <f>G190</f>
        <v>177.6</v>
      </c>
      <c r="H189" s="15">
        <f t="shared" si="90"/>
        <v>0</v>
      </c>
      <c r="I189" s="15">
        <f t="shared" si="90"/>
        <v>177.6</v>
      </c>
      <c r="J189" s="15">
        <f t="shared" si="90"/>
        <v>0</v>
      </c>
      <c r="K189" s="15">
        <f t="shared" si="90"/>
        <v>0</v>
      </c>
      <c r="L189" s="15">
        <f t="shared" si="90"/>
        <v>0</v>
      </c>
      <c r="M189" s="15">
        <f t="shared" si="90"/>
        <v>0</v>
      </c>
      <c r="N189" s="15">
        <f t="shared" si="90"/>
        <v>0</v>
      </c>
      <c r="O189" s="15">
        <f t="shared" si="90"/>
        <v>0</v>
      </c>
    </row>
    <row r="190" spans="1:15" ht="141.75">
      <c r="A190" s="142" t="s">
        <v>308</v>
      </c>
      <c r="B190" s="64" t="s">
        <v>382</v>
      </c>
      <c r="C190" s="26" t="s">
        <v>282</v>
      </c>
      <c r="D190" s="26" t="s">
        <v>418</v>
      </c>
      <c r="E190" s="62" t="s">
        <v>569</v>
      </c>
      <c r="F190" s="26"/>
      <c r="G190" s="15">
        <f>G191</f>
        <v>177.6</v>
      </c>
      <c r="H190" s="15">
        <f t="shared" si="90"/>
        <v>0</v>
      </c>
      <c r="I190" s="15">
        <f t="shared" si="90"/>
        <v>177.6</v>
      </c>
      <c r="J190" s="15">
        <f t="shared" si="90"/>
        <v>0</v>
      </c>
      <c r="K190" s="15">
        <f t="shared" si="90"/>
        <v>0</v>
      </c>
      <c r="L190" s="15">
        <f t="shared" si="90"/>
        <v>0</v>
      </c>
      <c r="M190" s="15">
        <f t="shared" si="90"/>
        <v>0</v>
      </c>
      <c r="N190" s="15">
        <f t="shared" si="90"/>
        <v>0</v>
      </c>
      <c r="O190" s="15">
        <f t="shared" si="90"/>
        <v>0</v>
      </c>
    </row>
    <row r="191" spans="1:15" ht="47.25">
      <c r="A191" s="142" t="s">
        <v>412</v>
      </c>
      <c r="B191" s="64" t="s">
        <v>382</v>
      </c>
      <c r="C191" s="26" t="s">
        <v>282</v>
      </c>
      <c r="D191" s="26" t="s">
        <v>418</v>
      </c>
      <c r="E191" s="62" t="s">
        <v>637</v>
      </c>
      <c r="F191" s="26"/>
      <c r="G191" s="15">
        <f>G192</f>
        <v>177.6</v>
      </c>
      <c r="H191" s="15">
        <f t="shared" si="90"/>
        <v>0</v>
      </c>
      <c r="I191" s="15">
        <f t="shared" si="90"/>
        <v>177.6</v>
      </c>
      <c r="J191" s="15">
        <f t="shared" si="90"/>
        <v>0</v>
      </c>
      <c r="K191" s="15">
        <f t="shared" si="90"/>
        <v>0</v>
      </c>
      <c r="L191" s="15">
        <f t="shared" si="90"/>
        <v>0</v>
      </c>
      <c r="M191" s="15">
        <f t="shared" si="90"/>
        <v>0</v>
      </c>
      <c r="N191" s="15">
        <f t="shared" si="90"/>
        <v>0</v>
      </c>
      <c r="O191" s="15">
        <f t="shared" si="90"/>
        <v>0</v>
      </c>
    </row>
    <row r="192" spans="1:15" ht="94.5">
      <c r="A192" s="142" t="s">
        <v>414</v>
      </c>
      <c r="B192" s="64" t="s">
        <v>382</v>
      </c>
      <c r="C192" s="26" t="s">
        <v>282</v>
      </c>
      <c r="D192" s="26" t="s">
        <v>418</v>
      </c>
      <c r="E192" s="24" t="s">
        <v>490</v>
      </c>
      <c r="F192" s="26" t="s">
        <v>386</v>
      </c>
      <c r="G192" s="15">
        <f>SUM(H192:I192)</f>
        <v>177.6</v>
      </c>
      <c r="H192" s="15"/>
      <c r="I192" s="15">
        <v>177.6</v>
      </c>
      <c r="J192" s="15">
        <f>SUM(K192:L192)</f>
        <v>0</v>
      </c>
      <c r="K192" s="15"/>
      <c r="L192" s="15"/>
      <c r="M192" s="15">
        <f>SUM(N192:O192)</f>
        <v>0</v>
      </c>
      <c r="N192" s="15"/>
      <c r="O192" s="15"/>
    </row>
    <row r="193" spans="1:15" s="21" customFormat="1" ht="15.75">
      <c r="A193" s="179" t="s">
        <v>971</v>
      </c>
      <c r="B193" s="56" t="s">
        <v>382</v>
      </c>
      <c r="C193" s="59" t="s">
        <v>281</v>
      </c>
      <c r="D193" s="59"/>
      <c r="E193" s="57"/>
      <c r="F193" s="59"/>
      <c r="G193" s="58">
        <f>G194</f>
        <v>2528.9</v>
      </c>
      <c r="H193" s="58">
        <f aca="true" t="shared" si="91" ref="H193:O196">H194</f>
        <v>2023.2</v>
      </c>
      <c r="I193" s="58">
        <f t="shared" si="91"/>
        <v>505.7</v>
      </c>
      <c r="J193" s="58">
        <f t="shared" si="91"/>
        <v>0</v>
      </c>
      <c r="K193" s="58">
        <f t="shared" si="91"/>
        <v>0</v>
      </c>
      <c r="L193" s="58">
        <f t="shared" si="91"/>
        <v>0</v>
      </c>
      <c r="M193" s="58">
        <f t="shared" si="91"/>
        <v>0</v>
      </c>
      <c r="N193" s="58">
        <f t="shared" si="91"/>
        <v>0</v>
      </c>
      <c r="O193" s="58">
        <f t="shared" si="91"/>
        <v>0</v>
      </c>
    </row>
    <row r="194" spans="1:15" s="21" customFormat="1" ht="31.5">
      <c r="A194" s="179" t="s">
        <v>972</v>
      </c>
      <c r="B194" s="56" t="s">
        <v>382</v>
      </c>
      <c r="C194" s="59" t="s">
        <v>281</v>
      </c>
      <c r="D194" s="59" t="s">
        <v>281</v>
      </c>
      <c r="E194" s="57"/>
      <c r="F194" s="59"/>
      <c r="G194" s="58">
        <f>G195</f>
        <v>2528.9</v>
      </c>
      <c r="H194" s="58">
        <f t="shared" si="91"/>
        <v>2023.2</v>
      </c>
      <c r="I194" s="58">
        <f t="shared" si="91"/>
        <v>505.7</v>
      </c>
      <c r="J194" s="58">
        <f t="shared" si="91"/>
        <v>0</v>
      </c>
      <c r="K194" s="58">
        <f t="shared" si="91"/>
        <v>0</v>
      </c>
      <c r="L194" s="58">
        <f t="shared" si="91"/>
        <v>0</v>
      </c>
      <c r="M194" s="58">
        <f t="shared" si="91"/>
        <v>0</v>
      </c>
      <c r="N194" s="58">
        <f t="shared" si="91"/>
        <v>0</v>
      </c>
      <c r="O194" s="58">
        <f t="shared" si="91"/>
        <v>0</v>
      </c>
    </row>
    <row r="195" spans="1:15" ht="130.5" customHeight="1">
      <c r="A195" s="142" t="s">
        <v>823</v>
      </c>
      <c r="B195" s="64" t="s">
        <v>382</v>
      </c>
      <c r="C195" s="26" t="s">
        <v>281</v>
      </c>
      <c r="D195" s="26" t="s">
        <v>281</v>
      </c>
      <c r="E195" s="65" t="s">
        <v>646</v>
      </c>
      <c r="F195" s="26"/>
      <c r="G195" s="15">
        <f>G196</f>
        <v>2528.9</v>
      </c>
      <c r="H195" s="15">
        <f t="shared" si="91"/>
        <v>2023.2</v>
      </c>
      <c r="I195" s="15">
        <f t="shared" si="91"/>
        <v>505.7</v>
      </c>
      <c r="J195" s="15">
        <f t="shared" si="91"/>
        <v>0</v>
      </c>
      <c r="K195" s="15">
        <f t="shared" si="91"/>
        <v>0</v>
      </c>
      <c r="L195" s="15">
        <f t="shared" si="91"/>
        <v>0</v>
      </c>
      <c r="M195" s="15">
        <f t="shared" si="91"/>
        <v>0</v>
      </c>
      <c r="N195" s="15">
        <f t="shared" si="91"/>
        <v>0</v>
      </c>
      <c r="O195" s="15">
        <f t="shared" si="91"/>
        <v>0</v>
      </c>
    </row>
    <row r="196" spans="1:15" ht="173.25">
      <c r="A196" s="142" t="s">
        <v>118</v>
      </c>
      <c r="B196" s="64" t="s">
        <v>382</v>
      </c>
      <c r="C196" s="26" t="s">
        <v>281</v>
      </c>
      <c r="D196" s="26" t="s">
        <v>281</v>
      </c>
      <c r="E196" s="65" t="s">
        <v>644</v>
      </c>
      <c r="F196" s="26"/>
      <c r="G196" s="15">
        <f>G197</f>
        <v>2528.9</v>
      </c>
      <c r="H196" s="15">
        <f t="shared" si="91"/>
        <v>2023.2</v>
      </c>
      <c r="I196" s="15">
        <f t="shared" si="91"/>
        <v>505.7</v>
      </c>
      <c r="J196" s="15">
        <f t="shared" si="91"/>
        <v>0</v>
      </c>
      <c r="K196" s="15">
        <f t="shared" si="91"/>
        <v>0</v>
      </c>
      <c r="L196" s="15">
        <f t="shared" si="91"/>
        <v>0</v>
      </c>
      <c r="M196" s="15">
        <f t="shared" si="91"/>
        <v>0</v>
      </c>
      <c r="N196" s="15">
        <f t="shared" si="91"/>
        <v>0</v>
      </c>
      <c r="O196" s="15">
        <f t="shared" si="91"/>
        <v>0</v>
      </c>
    </row>
    <row r="197" spans="1:15" ht="47.25">
      <c r="A197" s="142" t="s">
        <v>969</v>
      </c>
      <c r="B197" s="64" t="s">
        <v>382</v>
      </c>
      <c r="C197" s="26" t="s">
        <v>281</v>
      </c>
      <c r="D197" s="26" t="s">
        <v>281</v>
      </c>
      <c r="E197" s="65" t="s">
        <v>967</v>
      </c>
      <c r="F197" s="26"/>
      <c r="G197" s="15">
        <f>SUM(G198:G199)</f>
        <v>2528.9</v>
      </c>
      <c r="H197" s="15">
        <f aca="true" t="shared" si="92" ref="H197:O197">SUM(H198:H199)</f>
        <v>2023.2</v>
      </c>
      <c r="I197" s="15">
        <f t="shared" si="92"/>
        <v>505.7</v>
      </c>
      <c r="J197" s="15">
        <f t="shared" si="92"/>
        <v>0</v>
      </c>
      <c r="K197" s="15">
        <f t="shared" si="92"/>
        <v>0</v>
      </c>
      <c r="L197" s="15">
        <f t="shared" si="92"/>
        <v>0</v>
      </c>
      <c r="M197" s="15">
        <f t="shared" si="92"/>
        <v>0</v>
      </c>
      <c r="N197" s="15">
        <f t="shared" si="92"/>
        <v>0</v>
      </c>
      <c r="O197" s="15">
        <f t="shared" si="92"/>
        <v>0</v>
      </c>
    </row>
    <row r="198" spans="1:15" ht="94.5">
      <c r="A198" s="142" t="s">
        <v>970</v>
      </c>
      <c r="B198" s="64" t="s">
        <v>382</v>
      </c>
      <c r="C198" s="26" t="s">
        <v>281</v>
      </c>
      <c r="D198" s="26" t="s">
        <v>281</v>
      </c>
      <c r="E198" s="26" t="s">
        <v>968</v>
      </c>
      <c r="F198" s="26" t="s">
        <v>759</v>
      </c>
      <c r="G198" s="15">
        <f>SUM(H198:I198)</f>
        <v>2023.2</v>
      </c>
      <c r="H198" s="15">
        <v>2023.2</v>
      </c>
      <c r="I198" s="15"/>
      <c r="J198" s="15">
        <f>SUM(K198:L198)</f>
        <v>0</v>
      </c>
      <c r="K198" s="15"/>
      <c r="L198" s="15"/>
      <c r="M198" s="15">
        <f>SUM(N198:O198)</f>
        <v>0</v>
      </c>
      <c r="N198" s="15"/>
      <c r="O198" s="15"/>
    </row>
    <row r="199" spans="1:15" ht="94.5">
      <c r="A199" s="142" t="s">
        <v>970</v>
      </c>
      <c r="B199" s="64" t="s">
        <v>382</v>
      </c>
      <c r="C199" s="26" t="s">
        <v>281</v>
      </c>
      <c r="D199" s="26" t="s">
        <v>281</v>
      </c>
      <c r="E199" s="26" t="s">
        <v>975</v>
      </c>
      <c r="F199" s="26" t="s">
        <v>759</v>
      </c>
      <c r="G199" s="15">
        <f>SUM(H199:I199)</f>
        <v>505.7</v>
      </c>
      <c r="H199" s="15"/>
      <c r="I199" s="15">
        <v>505.7</v>
      </c>
      <c r="J199" s="15">
        <f>SUM(K199:L199)</f>
        <v>0</v>
      </c>
      <c r="K199" s="15"/>
      <c r="L199" s="15"/>
      <c r="M199" s="15">
        <f>SUM(N199:O199)</f>
        <v>0</v>
      </c>
      <c r="N199" s="15"/>
      <c r="O199" s="15"/>
    </row>
    <row r="200" spans="1:15" ht="15.75">
      <c r="A200" s="180" t="s">
        <v>57</v>
      </c>
      <c r="B200" s="56" t="s">
        <v>382</v>
      </c>
      <c r="C200" s="59">
        <v>10</v>
      </c>
      <c r="D200" s="26"/>
      <c r="E200" s="26"/>
      <c r="F200" s="26"/>
      <c r="G200" s="58">
        <f aca="true" t="shared" si="93" ref="G200:O200">SUM(G201,G211,G222)</f>
        <v>28383.699999999997</v>
      </c>
      <c r="H200" s="58">
        <f t="shared" si="93"/>
        <v>27183</v>
      </c>
      <c r="I200" s="58">
        <f t="shared" si="93"/>
        <v>1200.6999999999998</v>
      </c>
      <c r="J200" s="58">
        <f t="shared" si="93"/>
        <v>19621.8</v>
      </c>
      <c r="K200" s="58">
        <f t="shared" si="93"/>
        <v>19249.199999999997</v>
      </c>
      <c r="L200" s="58">
        <f t="shared" si="93"/>
        <v>372.6</v>
      </c>
      <c r="M200" s="58">
        <f t="shared" si="93"/>
        <v>12091</v>
      </c>
      <c r="N200" s="58">
        <f t="shared" si="93"/>
        <v>11718.4</v>
      </c>
      <c r="O200" s="58">
        <f t="shared" si="93"/>
        <v>372.6</v>
      </c>
    </row>
    <row r="201" spans="1:15" ht="31.5">
      <c r="A201" s="180" t="s">
        <v>58</v>
      </c>
      <c r="B201" s="56" t="s">
        <v>382</v>
      </c>
      <c r="C201" s="59">
        <v>10</v>
      </c>
      <c r="D201" s="57" t="s">
        <v>280</v>
      </c>
      <c r="E201" s="26"/>
      <c r="F201" s="26"/>
      <c r="G201" s="58">
        <f aca="true" t="shared" si="94" ref="G201:O201">SUM(G202,G207,)</f>
        <v>1221.5</v>
      </c>
      <c r="H201" s="58">
        <f t="shared" si="94"/>
        <v>1221.5</v>
      </c>
      <c r="I201" s="58">
        <f t="shared" si="94"/>
        <v>0</v>
      </c>
      <c r="J201" s="58">
        <f t="shared" si="94"/>
        <v>8</v>
      </c>
      <c r="K201" s="58">
        <f t="shared" si="94"/>
        <v>8</v>
      </c>
      <c r="L201" s="58">
        <f t="shared" si="94"/>
        <v>0</v>
      </c>
      <c r="M201" s="58">
        <f t="shared" si="94"/>
        <v>8</v>
      </c>
      <c r="N201" s="58">
        <f t="shared" si="94"/>
        <v>8</v>
      </c>
      <c r="O201" s="58">
        <f t="shared" si="94"/>
        <v>0</v>
      </c>
    </row>
    <row r="202" spans="1:15" ht="78.75">
      <c r="A202" s="142" t="s">
        <v>498</v>
      </c>
      <c r="B202" s="64" t="s">
        <v>382</v>
      </c>
      <c r="C202" s="26">
        <v>10</v>
      </c>
      <c r="D202" s="24" t="s">
        <v>280</v>
      </c>
      <c r="E202" s="65" t="s">
        <v>641</v>
      </c>
      <c r="F202" s="26"/>
      <c r="G202" s="15">
        <f>SUM(G203,)</f>
        <v>8</v>
      </c>
      <c r="H202" s="15">
        <f aca="true" t="shared" si="95" ref="H202:O202">SUM(H203,)</f>
        <v>8</v>
      </c>
      <c r="I202" s="15">
        <f t="shared" si="95"/>
        <v>0</v>
      </c>
      <c r="J202" s="15">
        <f t="shared" si="95"/>
        <v>8</v>
      </c>
      <c r="K202" s="15">
        <f t="shared" si="95"/>
        <v>8</v>
      </c>
      <c r="L202" s="15">
        <f t="shared" si="95"/>
        <v>0</v>
      </c>
      <c r="M202" s="15">
        <f t="shared" si="95"/>
        <v>8</v>
      </c>
      <c r="N202" s="15">
        <f t="shared" si="95"/>
        <v>8</v>
      </c>
      <c r="O202" s="15">
        <f t="shared" si="95"/>
        <v>0</v>
      </c>
    </row>
    <row r="203" spans="1:15" ht="141.75">
      <c r="A203" s="142" t="s">
        <v>107</v>
      </c>
      <c r="B203" s="64" t="s">
        <v>382</v>
      </c>
      <c r="C203" s="26">
        <v>10</v>
      </c>
      <c r="D203" s="24" t="s">
        <v>280</v>
      </c>
      <c r="E203" s="65" t="s">
        <v>642</v>
      </c>
      <c r="F203" s="26"/>
      <c r="G203" s="15">
        <f aca="true" t="shared" si="96" ref="G203:O203">G204</f>
        <v>8</v>
      </c>
      <c r="H203" s="15">
        <f t="shared" si="96"/>
        <v>8</v>
      </c>
      <c r="I203" s="15">
        <f t="shared" si="96"/>
        <v>0</v>
      </c>
      <c r="J203" s="15">
        <f t="shared" si="96"/>
        <v>8</v>
      </c>
      <c r="K203" s="15">
        <f t="shared" si="96"/>
        <v>8</v>
      </c>
      <c r="L203" s="15">
        <f t="shared" si="96"/>
        <v>0</v>
      </c>
      <c r="M203" s="15">
        <f t="shared" si="96"/>
        <v>8</v>
      </c>
      <c r="N203" s="15">
        <f t="shared" si="96"/>
        <v>8</v>
      </c>
      <c r="O203" s="15">
        <f t="shared" si="96"/>
        <v>0</v>
      </c>
    </row>
    <row r="204" spans="1:15" ht="63">
      <c r="A204" s="181" t="s">
        <v>354</v>
      </c>
      <c r="B204" s="64" t="s">
        <v>382</v>
      </c>
      <c r="C204" s="26">
        <v>10</v>
      </c>
      <c r="D204" s="24" t="s">
        <v>280</v>
      </c>
      <c r="E204" s="65" t="s">
        <v>643</v>
      </c>
      <c r="F204" s="26"/>
      <c r="G204" s="15">
        <f aca="true" t="shared" si="97" ref="G204:O204">SUM(G205:G206)</f>
        <v>8</v>
      </c>
      <c r="H204" s="15">
        <f t="shared" si="97"/>
        <v>8</v>
      </c>
      <c r="I204" s="15">
        <f t="shared" si="97"/>
        <v>0</v>
      </c>
      <c r="J204" s="15">
        <f t="shared" si="97"/>
        <v>8</v>
      </c>
      <c r="K204" s="15">
        <f t="shared" si="97"/>
        <v>8</v>
      </c>
      <c r="L204" s="15">
        <f t="shared" si="97"/>
        <v>0</v>
      </c>
      <c r="M204" s="15">
        <f t="shared" si="97"/>
        <v>8</v>
      </c>
      <c r="N204" s="15">
        <f t="shared" si="97"/>
        <v>8</v>
      </c>
      <c r="O204" s="15">
        <f t="shared" si="97"/>
        <v>0</v>
      </c>
    </row>
    <row r="205" spans="1:15" ht="141.75">
      <c r="A205" s="181" t="s">
        <v>355</v>
      </c>
      <c r="B205" s="64" t="s">
        <v>382</v>
      </c>
      <c r="C205" s="26">
        <v>10</v>
      </c>
      <c r="D205" s="24" t="s">
        <v>280</v>
      </c>
      <c r="E205" s="67" t="s">
        <v>933</v>
      </c>
      <c r="F205" s="26" t="s">
        <v>59</v>
      </c>
      <c r="G205" s="15">
        <f>SUM(H205:I205)</f>
        <v>0</v>
      </c>
      <c r="H205" s="15">
        <v>0</v>
      </c>
      <c r="I205" s="15">
        <v>0</v>
      </c>
      <c r="J205" s="15">
        <f>SUM(K205:L205)</f>
        <v>0</v>
      </c>
      <c r="K205" s="15">
        <v>0</v>
      </c>
      <c r="L205" s="15"/>
      <c r="M205" s="15">
        <f>SUM(N205:O205)</f>
        <v>0</v>
      </c>
      <c r="N205" s="15">
        <v>0</v>
      </c>
      <c r="O205" s="15">
        <v>0</v>
      </c>
    </row>
    <row r="206" spans="1:15" ht="236.25">
      <c r="A206" s="181" t="s">
        <v>537</v>
      </c>
      <c r="B206" s="64" t="s">
        <v>382</v>
      </c>
      <c r="C206" s="26">
        <v>10</v>
      </c>
      <c r="D206" s="24" t="s">
        <v>280</v>
      </c>
      <c r="E206" s="67" t="s">
        <v>934</v>
      </c>
      <c r="F206" s="26" t="s">
        <v>59</v>
      </c>
      <c r="G206" s="15">
        <f>SUM(H206:I206)</f>
        <v>8</v>
      </c>
      <c r="H206" s="15">
        <v>8</v>
      </c>
      <c r="I206" s="15">
        <v>0</v>
      </c>
      <c r="J206" s="15">
        <f>SUM(K206:L206)</f>
        <v>8</v>
      </c>
      <c r="K206" s="15">
        <v>8</v>
      </c>
      <c r="L206" s="15">
        <v>0</v>
      </c>
      <c r="M206" s="15">
        <f>SUM(N206:O206)</f>
        <v>8</v>
      </c>
      <c r="N206" s="15">
        <v>8</v>
      </c>
      <c r="O206" s="15"/>
    </row>
    <row r="207" spans="1:15" ht="110.25">
      <c r="A207" s="142" t="s">
        <v>108</v>
      </c>
      <c r="B207" s="23">
        <v>850</v>
      </c>
      <c r="C207" s="26">
        <v>10</v>
      </c>
      <c r="D207" s="24" t="s">
        <v>280</v>
      </c>
      <c r="E207" s="94" t="s">
        <v>538</v>
      </c>
      <c r="F207" s="26"/>
      <c r="G207" s="15">
        <f aca="true" t="shared" si="98" ref="G207:O207">G208</f>
        <v>1213.5</v>
      </c>
      <c r="H207" s="15">
        <f t="shared" si="98"/>
        <v>1213.5</v>
      </c>
      <c r="I207" s="15">
        <f t="shared" si="98"/>
        <v>0</v>
      </c>
      <c r="J207" s="15">
        <f t="shared" si="98"/>
        <v>0</v>
      </c>
      <c r="K207" s="15">
        <f t="shared" si="98"/>
        <v>0</v>
      </c>
      <c r="L207" s="15">
        <f t="shared" si="98"/>
        <v>0</v>
      </c>
      <c r="M207" s="15">
        <f t="shared" si="98"/>
        <v>0</v>
      </c>
      <c r="N207" s="15">
        <f t="shared" si="98"/>
        <v>0</v>
      </c>
      <c r="O207" s="15">
        <f t="shared" si="98"/>
        <v>0</v>
      </c>
    </row>
    <row r="208" spans="1:15" ht="173.25">
      <c r="A208" s="142" t="s">
        <v>118</v>
      </c>
      <c r="B208" s="23">
        <v>850</v>
      </c>
      <c r="C208" s="26">
        <v>10</v>
      </c>
      <c r="D208" s="24" t="s">
        <v>280</v>
      </c>
      <c r="E208" s="25" t="s">
        <v>644</v>
      </c>
      <c r="F208" s="26"/>
      <c r="G208" s="15">
        <f>SUM(G209)</f>
        <v>1213.5</v>
      </c>
      <c r="H208" s="15">
        <f aca="true" t="shared" si="99" ref="H208:O208">SUM(H209)</f>
        <v>1213.5</v>
      </c>
      <c r="I208" s="15">
        <f t="shared" si="99"/>
        <v>0</v>
      </c>
      <c r="J208" s="15">
        <f t="shared" si="99"/>
        <v>0</v>
      </c>
      <c r="K208" s="15">
        <f t="shared" si="99"/>
        <v>0</v>
      </c>
      <c r="L208" s="15">
        <f t="shared" si="99"/>
        <v>0</v>
      </c>
      <c r="M208" s="15">
        <f t="shared" si="99"/>
        <v>0</v>
      </c>
      <c r="N208" s="15">
        <f t="shared" si="99"/>
        <v>0</v>
      </c>
      <c r="O208" s="15">
        <f t="shared" si="99"/>
        <v>0</v>
      </c>
    </row>
    <row r="209" spans="1:15" ht="63">
      <c r="A209" s="181" t="s">
        <v>549</v>
      </c>
      <c r="B209" s="23">
        <v>850</v>
      </c>
      <c r="C209" s="26">
        <v>10</v>
      </c>
      <c r="D209" s="24" t="s">
        <v>280</v>
      </c>
      <c r="E209" s="25" t="s">
        <v>645</v>
      </c>
      <c r="F209" s="26"/>
      <c r="G209" s="15">
        <f aca="true" t="shared" si="100" ref="G209:O209">G210</f>
        <v>1213.5</v>
      </c>
      <c r="H209" s="15">
        <f t="shared" si="100"/>
        <v>1213.5</v>
      </c>
      <c r="I209" s="15">
        <f t="shared" si="100"/>
        <v>0</v>
      </c>
      <c r="J209" s="15">
        <f t="shared" si="100"/>
        <v>0</v>
      </c>
      <c r="K209" s="15">
        <f t="shared" si="100"/>
        <v>0</v>
      </c>
      <c r="L209" s="15">
        <f t="shared" si="100"/>
        <v>0</v>
      </c>
      <c r="M209" s="15">
        <f t="shared" si="100"/>
        <v>0</v>
      </c>
      <c r="N209" s="15">
        <f t="shared" si="100"/>
        <v>0</v>
      </c>
      <c r="O209" s="15">
        <f t="shared" si="100"/>
        <v>0</v>
      </c>
    </row>
    <row r="210" spans="1:15" ht="220.5">
      <c r="A210" s="181" t="s">
        <v>953</v>
      </c>
      <c r="B210" s="23">
        <v>850</v>
      </c>
      <c r="C210" s="26">
        <v>10</v>
      </c>
      <c r="D210" s="24" t="s">
        <v>280</v>
      </c>
      <c r="E210" s="87" t="s">
        <v>954</v>
      </c>
      <c r="F210" s="26" t="s">
        <v>59</v>
      </c>
      <c r="G210" s="15">
        <f>SUM(H210:I210)</f>
        <v>1213.5</v>
      </c>
      <c r="H210" s="15">
        <v>1213.5</v>
      </c>
      <c r="I210" s="15"/>
      <c r="J210" s="15">
        <f>SUM(K210:L210)</f>
        <v>0</v>
      </c>
      <c r="K210" s="15"/>
      <c r="L210" s="15"/>
      <c r="M210" s="15">
        <f>SUM(N210:O210)</f>
        <v>0</v>
      </c>
      <c r="N210" s="15"/>
      <c r="O210" s="15"/>
    </row>
    <row r="211" spans="1:15" ht="15.75">
      <c r="A211" s="180" t="s">
        <v>60</v>
      </c>
      <c r="B211" s="56" t="s">
        <v>382</v>
      </c>
      <c r="C211" s="59">
        <v>10</v>
      </c>
      <c r="D211" s="57" t="s">
        <v>419</v>
      </c>
      <c r="E211" s="90"/>
      <c r="F211" s="90"/>
      <c r="G211" s="20">
        <f aca="true" t="shared" si="101" ref="G211:O211">SUM(G212,G216)</f>
        <v>26341.199999999997</v>
      </c>
      <c r="H211" s="20">
        <f t="shared" si="101"/>
        <v>25440.5</v>
      </c>
      <c r="I211" s="20">
        <f t="shared" si="101"/>
        <v>900.6999999999999</v>
      </c>
      <c r="J211" s="20">
        <f t="shared" si="101"/>
        <v>19071.8</v>
      </c>
      <c r="K211" s="20">
        <f t="shared" si="101"/>
        <v>18699.199999999997</v>
      </c>
      <c r="L211" s="20">
        <f t="shared" si="101"/>
        <v>372.6</v>
      </c>
      <c r="M211" s="20">
        <f t="shared" si="101"/>
        <v>11519</v>
      </c>
      <c r="N211" s="20">
        <f t="shared" si="101"/>
        <v>11146.4</v>
      </c>
      <c r="O211" s="20">
        <f t="shared" si="101"/>
        <v>372.6</v>
      </c>
    </row>
    <row r="212" spans="1:15" ht="78.75">
      <c r="A212" s="142" t="s">
        <v>498</v>
      </c>
      <c r="B212" s="64" t="s">
        <v>382</v>
      </c>
      <c r="C212" s="26">
        <v>10</v>
      </c>
      <c r="D212" s="24" t="s">
        <v>419</v>
      </c>
      <c r="E212" s="95" t="s">
        <v>376</v>
      </c>
      <c r="F212" s="90"/>
      <c r="G212" s="91">
        <f>G213</f>
        <v>24</v>
      </c>
      <c r="H212" s="91">
        <f aca="true" t="shared" si="102" ref="H212:O213">H213</f>
        <v>0</v>
      </c>
      <c r="I212" s="91">
        <f t="shared" si="102"/>
        <v>24</v>
      </c>
      <c r="J212" s="91">
        <f t="shared" si="102"/>
        <v>0</v>
      </c>
      <c r="K212" s="91">
        <f t="shared" si="102"/>
        <v>0</v>
      </c>
      <c r="L212" s="91">
        <f t="shared" si="102"/>
        <v>0</v>
      </c>
      <c r="M212" s="91">
        <f t="shared" si="102"/>
        <v>0</v>
      </c>
      <c r="N212" s="91">
        <f t="shared" si="102"/>
        <v>0</v>
      </c>
      <c r="O212" s="91">
        <f t="shared" si="102"/>
        <v>0</v>
      </c>
    </row>
    <row r="213" spans="1:15" ht="141.75">
      <c r="A213" s="142" t="s">
        <v>846</v>
      </c>
      <c r="B213" s="26" t="s">
        <v>382</v>
      </c>
      <c r="C213" s="26" t="s">
        <v>61</v>
      </c>
      <c r="D213" s="24" t="s">
        <v>419</v>
      </c>
      <c r="E213" s="65" t="s">
        <v>41</v>
      </c>
      <c r="F213" s="90"/>
      <c r="G213" s="91">
        <f>G214</f>
        <v>24</v>
      </c>
      <c r="H213" s="91">
        <f t="shared" si="102"/>
        <v>0</v>
      </c>
      <c r="I213" s="91">
        <f t="shared" si="102"/>
        <v>24</v>
      </c>
      <c r="J213" s="91">
        <f t="shared" si="102"/>
        <v>0</v>
      </c>
      <c r="K213" s="91">
        <f t="shared" si="102"/>
        <v>0</v>
      </c>
      <c r="L213" s="91">
        <f t="shared" si="102"/>
        <v>0</v>
      </c>
      <c r="M213" s="91">
        <f t="shared" si="102"/>
        <v>0</v>
      </c>
      <c r="N213" s="91">
        <f t="shared" si="102"/>
        <v>0</v>
      </c>
      <c r="O213" s="91">
        <f t="shared" si="102"/>
        <v>0</v>
      </c>
    </row>
    <row r="214" spans="1:15" ht="94.5">
      <c r="A214" s="142" t="s">
        <v>66</v>
      </c>
      <c r="B214" s="26" t="s">
        <v>382</v>
      </c>
      <c r="C214" s="26" t="s">
        <v>61</v>
      </c>
      <c r="D214" s="24" t="s">
        <v>419</v>
      </c>
      <c r="E214" s="65" t="s">
        <v>65</v>
      </c>
      <c r="F214" s="90"/>
      <c r="G214" s="91">
        <f aca="true" t="shared" si="103" ref="G214:O214">SUM(G215:G215)</f>
        <v>24</v>
      </c>
      <c r="H214" s="91">
        <f t="shared" si="103"/>
        <v>0</v>
      </c>
      <c r="I214" s="91">
        <f t="shared" si="103"/>
        <v>24</v>
      </c>
      <c r="J214" s="91">
        <f t="shared" si="103"/>
        <v>0</v>
      </c>
      <c r="K214" s="91">
        <f t="shared" si="103"/>
        <v>0</v>
      </c>
      <c r="L214" s="91">
        <f t="shared" si="103"/>
        <v>0</v>
      </c>
      <c r="M214" s="91">
        <f t="shared" si="103"/>
        <v>0</v>
      </c>
      <c r="N214" s="91">
        <f t="shared" si="103"/>
        <v>0</v>
      </c>
      <c r="O214" s="91">
        <f t="shared" si="103"/>
        <v>0</v>
      </c>
    </row>
    <row r="215" spans="1:15" ht="126">
      <c r="A215" s="182" t="s">
        <v>260</v>
      </c>
      <c r="B215" s="26" t="s">
        <v>382</v>
      </c>
      <c r="C215" s="26" t="s">
        <v>61</v>
      </c>
      <c r="D215" s="26" t="s">
        <v>419</v>
      </c>
      <c r="E215" s="67" t="s">
        <v>156</v>
      </c>
      <c r="F215" s="26" t="s">
        <v>386</v>
      </c>
      <c r="G215" s="15">
        <f>H215+I215</f>
        <v>24</v>
      </c>
      <c r="H215" s="17"/>
      <c r="I215" s="17">
        <v>24</v>
      </c>
      <c r="J215" s="15">
        <f>K215+L215</f>
        <v>0</v>
      </c>
      <c r="K215" s="17"/>
      <c r="L215" s="17"/>
      <c r="M215" s="15">
        <f>N215+O215</f>
        <v>0</v>
      </c>
      <c r="N215" s="17"/>
      <c r="O215" s="17"/>
    </row>
    <row r="216" spans="1:15" ht="123.75" customHeight="1">
      <c r="A216" s="142" t="s">
        <v>823</v>
      </c>
      <c r="B216" s="61" t="s">
        <v>382</v>
      </c>
      <c r="C216" s="26">
        <v>10</v>
      </c>
      <c r="D216" s="24" t="s">
        <v>419</v>
      </c>
      <c r="E216" s="65" t="s">
        <v>646</v>
      </c>
      <c r="F216" s="90"/>
      <c r="G216" s="91">
        <f aca="true" t="shared" si="104" ref="G216:O216">G217</f>
        <v>26317.199999999997</v>
      </c>
      <c r="H216" s="91">
        <f t="shared" si="104"/>
        <v>25440.5</v>
      </c>
      <c r="I216" s="91">
        <f t="shared" si="104"/>
        <v>876.6999999999999</v>
      </c>
      <c r="J216" s="91">
        <f t="shared" si="104"/>
        <v>19071.8</v>
      </c>
      <c r="K216" s="91">
        <f t="shared" si="104"/>
        <v>18699.199999999997</v>
      </c>
      <c r="L216" s="91">
        <f t="shared" si="104"/>
        <v>372.6</v>
      </c>
      <c r="M216" s="91">
        <f t="shared" si="104"/>
        <v>11519</v>
      </c>
      <c r="N216" s="91">
        <f t="shared" si="104"/>
        <v>11146.4</v>
      </c>
      <c r="O216" s="91">
        <f t="shared" si="104"/>
        <v>372.6</v>
      </c>
    </row>
    <row r="217" spans="1:15" ht="173.25">
      <c r="A217" s="142" t="s">
        <v>118</v>
      </c>
      <c r="B217" s="61" t="s">
        <v>382</v>
      </c>
      <c r="C217" s="26">
        <v>10</v>
      </c>
      <c r="D217" s="24" t="s">
        <v>419</v>
      </c>
      <c r="E217" s="65" t="s">
        <v>644</v>
      </c>
      <c r="F217" s="90"/>
      <c r="G217" s="91">
        <f>SUM(G218,G220)</f>
        <v>26317.199999999997</v>
      </c>
      <c r="H217" s="91">
        <f aca="true" t="shared" si="105" ref="H217:O217">SUM(H218,H220)</f>
        <v>25440.5</v>
      </c>
      <c r="I217" s="91">
        <f t="shared" si="105"/>
        <v>876.6999999999999</v>
      </c>
      <c r="J217" s="91">
        <f t="shared" si="105"/>
        <v>19071.8</v>
      </c>
      <c r="K217" s="91">
        <f t="shared" si="105"/>
        <v>18699.199999999997</v>
      </c>
      <c r="L217" s="91">
        <f t="shared" si="105"/>
        <v>372.6</v>
      </c>
      <c r="M217" s="91">
        <f t="shared" si="105"/>
        <v>11519</v>
      </c>
      <c r="N217" s="91">
        <f t="shared" si="105"/>
        <v>11146.4</v>
      </c>
      <c r="O217" s="91">
        <f t="shared" si="105"/>
        <v>372.6</v>
      </c>
    </row>
    <row r="218" spans="1:15" ht="94.5">
      <c r="A218" s="181" t="s">
        <v>564</v>
      </c>
      <c r="B218" s="61" t="s">
        <v>382</v>
      </c>
      <c r="C218" s="26">
        <v>10</v>
      </c>
      <c r="D218" s="24" t="s">
        <v>419</v>
      </c>
      <c r="E218" s="65" t="s">
        <v>648</v>
      </c>
      <c r="F218" s="90"/>
      <c r="G218" s="91">
        <f aca="true" t="shared" si="106" ref="G218:O218">G219</f>
        <v>9222.1</v>
      </c>
      <c r="H218" s="91">
        <f t="shared" si="106"/>
        <v>9222.1</v>
      </c>
      <c r="I218" s="91">
        <f t="shared" si="106"/>
        <v>0</v>
      </c>
      <c r="J218" s="91">
        <f t="shared" si="106"/>
        <v>11619.8</v>
      </c>
      <c r="K218" s="91">
        <f t="shared" si="106"/>
        <v>11619.8</v>
      </c>
      <c r="L218" s="91">
        <f t="shared" si="106"/>
        <v>0</v>
      </c>
      <c r="M218" s="91">
        <f t="shared" si="106"/>
        <v>4067</v>
      </c>
      <c r="N218" s="91">
        <f t="shared" si="106"/>
        <v>4067</v>
      </c>
      <c r="O218" s="91">
        <f t="shared" si="106"/>
        <v>0</v>
      </c>
    </row>
    <row r="219" spans="1:15" ht="173.25">
      <c r="A219" s="181" t="s">
        <v>548</v>
      </c>
      <c r="B219" s="61" t="s">
        <v>382</v>
      </c>
      <c r="C219" s="26">
        <v>10</v>
      </c>
      <c r="D219" s="24" t="s">
        <v>419</v>
      </c>
      <c r="E219" s="67" t="s">
        <v>506</v>
      </c>
      <c r="F219" s="26" t="s">
        <v>759</v>
      </c>
      <c r="G219" s="15">
        <f>SUM(H219:I219)</f>
        <v>9222.1</v>
      </c>
      <c r="H219" s="15">
        <v>9222.1</v>
      </c>
      <c r="I219" s="15">
        <v>0</v>
      </c>
      <c r="J219" s="15">
        <f>SUM(K219:L219)</f>
        <v>11619.8</v>
      </c>
      <c r="K219" s="15">
        <v>11619.8</v>
      </c>
      <c r="L219" s="15">
        <v>0</v>
      </c>
      <c r="M219" s="15">
        <f>SUM(N219:O219)</f>
        <v>4067</v>
      </c>
      <c r="N219" s="15">
        <v>4067</v>
      </c>
      <c r="O219" s="15">
        <v>0</v>
      </c>
    </row>
    <row r="220" spans="1:15" ht="78.75">
      <c r="A220" s="181" t="s">
        <v>344</v>
      </c>
      <c r="B220" s="61" t="s">
        <v>382</v>
      </c>
      <c r="C220" s="26" t="s">
        <v>61</v>
      </c>
      <c r="D220" s="26" t="s">
        <v>419</v>
      </c>
      <c r="E220" s="65" t="s">
        <v>343</v>
      </c>
      <c r="F220" s="26"/>
      <c r="G220" s="15">
        <f aca="true" t="shared" si="107" ref="G220:O220">G221</f>
        <v>17095.1</v>
      </c>
      <c r="H220" s="15">
        <f t="shared" si="107"/>
        <v>16218.4</v>
      </c>
      <c r="I220" s="15">
        <f t="shared" si="107"/>
        <v>876.6999999999999</v>
      </c>
      <c r="J220" s="15">
        <f t="shared" si="107"/>
        <v>7452</v>
      </c>
      <c r="K220" s="15">
        <f t="shared" si="107"/>
        <v>7079.4</v>
      </c>
      <c r="L220" s="15">
        <f t="shared" si="107"/>
        <v>372.6</v>
      </c>
      <c r="M220" s="15">
        <f t="shared" si="107"/>
        <v>7452</v>
      </c>
      <c r="N220" s="15">
        <f t="shared" si="107"/>
        <v>7079.4</v>
      </c>
      <c r="O220" s="15">
        <f t="shared" si="107"/>
        <v>372.6</v>
      </c>
    </row>
    <row r="221" spans="1:15" ht="173.25">
      <c r="A221" s="181" t="s">
        <v>993</v>
      </c>
      <c r="B221" s="61" t="s">
        <v>382</v>
      </c>
      <c r="C221" s="26" t="s">
        <v>61</v>
      </c>
      <c r="D221" s="26" t="s">
        <v>419</v>
      </c>
      <c r="E221" s="67" t="s">
        <v>293</v>
      </c>
      <c r="F221" s="26" t="s">
        <v>759</v>
      </c>
      <c r="G221" s="15">
        <f>H221+I221</f>
        <v>17095.1</v>
      </c>
      <c r="H221" s="15">
        <v>16218.4</v>
      </c>
      <c r="I221" s="15">
        <f>248.4+628.3</f>
        <v>876.6999999999999</v>
      </c>
      <c r="J221" s="15">
        <f>K221+L221</f>
        <v>7452</v>
      </c>
      <c r="K221" s="15">
        <v>7079.4</v>
      </c>
      <c r="L221" s="15">
        <v>372.6</v>
      </c>
      <c r="M221" s="15">
        <f>N221+O221</f>
        <v>7452</v>
      </c>
      <c r="N221" s="15">
        <v>7079.4</v>
      </c>
      <c r="O221" s="15">
        <v>372.6</v>
      </c>
    </row>
    <row r="222" spans="1:15" s="21" customFormat="1" ht="35.25" customHeight="1">
      <c r="A222" s="180" t="s">
        <v>919</v>
      </c>
      <c r="B222" s="56" t="s">
        <v>382</v>
      </c>
      <c r="C222" s="59" t="s">
        <v>61</v>
      </c>
      <c r="D222" s="59" t="s">
        <v>283</v>
      </c>
      <c r="E222" s="59"/>
      <c r="F222" s="59"/>
      <c r="G222" s="58">
        <f>G223+G227</f>
        <v>821</v>
      </c>
      <c r="H222" s="58">
        <f aca="true" t="shared" si="108" ref="H222:O222">H223+H227</f>
        <v>521</v>
      </c>
      <c r="I222" s="58">
        <f t="shared" si="108"/>
        <v>300</v>
      </c>
      <c r="J222" s="58">
        <f t="shared" si="108"/>
        <v>542</v>
      </c>
      <c r="K222" s="58">
        <f t="shared" si="108"/>
        <v>542</v>
      </c>
      <c r="L222" s="58">
        <f t="shared" si="108"/>
        <v>0</v>
      </c>
      <c r="M222" s="58">
        <f t="shared" si="108"/>
        <v>564</v>
      </c>
      <c r="N222" s="58">
        <f t="shared" si="108"/>
        <v>564</v>
      </c>
      <c r="O222" s="58">
        <f t="shared" si="108"/>
        <v>0</v>
      </c>
    </row>
    <row r="223" spans="1:15" s="21" customFormat="1" ht="157.5" customHeight="1">
      <c r="A223" s="142" t="s">
        <v>633</v>
      </c>
      <c r="B223" s="23">
        <v>850</v>
      </c>
      <c r="C223" s="26" t="s">
        <v>61</v>
      </c>
      <c r="D223" s="26" t="s">
        <v>283</v>
      </c>
      <c r="E223" s="65" t="s">
        <v>4</v>
      </c>
      <c r="F223" s="59"/>
      <c r="G223" s="15">
        <f>G224</f>
        <v>521</v>
      </c>
      <c r="H223" s="15">
        <f aca="true" t="shared" si="109" ref="H223:O225">H224</f>
        <v>521</v>
      </c>
      <c r="I223" s="15">
        <f t="shared" si="109"/>
        <v>0</v>
      </c>
      <c r="J223" s="15">
        <f>J224</f>
        <v>542</v>
      </c>
      <c r="K223" s="15">
        <f t="shared" si="109"/>
        <v>542</v>
      </c>
      <c r="L223" s="15">
        <f t="shared" si="109"/>
        <v>0</v>
      </c>
      <c r="M223" s="15">
        <f>M224</f>
        <v>564</v>
      </c>
      <c r="N223" s="15">
        <f t="shared" si="109"/>
        <v>564</v>
      </c>
      <c r="O223" s="15">
        <f t="shared" si="109"/>
        <v>0</v>
      </c>
    </row>
    <row r="224" spans="1:15" s="21" customFormat="1" ht="207" customHeight="1">
      <c r="A224" s="142" t="s">
        <v>634</v>
      </c>
      <c r="B224" s="23">
        <v>850</v>
      </c>
      <c r="C224" s="26" t="s">
        <v>61</v>
      </c>
      <c r="D224" s="26" t="s">
        <v>283</v>
      </c>
      <c r="E224" s="65" t="s">
        <v>744</v>
      </c>
      <c r="F224" s="59"/>
      <c r="G224" s="15">
        <f>G225</f>
        <v>521</v>
      </c>
      <c r="H224" s="15">
        <f t="shared" si="109"/>
        <v>521</v>
      </c>
      <c r="I224" s="15">
        <f t="shared" si="109"/>
        <v>0</v>
      </c>
      <c r="J224" s="15">
        <f>J225</f>
        <v>542</v>
      </c>
      <c r="K224" s="15">
        <f t="shared" si="109"/>
        <v>542</v>
      </c>
      <c r="L224" s="15">
        <f t="shared" si="109"/>
        <v>0</v>
      </c>
      <c r="M224" s="15">
        <f>M225</f>
        <v>564</v>
      </c>
      <c r="N224" s="15">
        <f t="shared" si="109"/>
        <v>564</v>
      </c>
      <c r="O224" s="15">
        <f t="shared" si="109"/>
        <v>0</v>
      </c>
    </row>
    <row r="225" spans="1:15" s="21" customFormat="1" ht="63">
      <c r="A225" s="142" t="s">
        <v>124</v>
      </c>
      <c r="B225" s="23">
        <v>850</v>
      </c>
      <c r="C225" s="26" t="s">
        <v>61</v>
      </c>
      <c r="D225" s="26" t="s">
        <v>283</v>
      </c>
      <c r="E225" s="65" t="s">
        <v>745</v>
      </c>
      <c r="F225" s="59"/>
      <c r="G225" s="15">
        <f>G226</f>
        <v>521</v>
      </c>
      <c r="H225" s="15">
        <f t="shared" si="109"/>
        <v>521</v>
      </c>
      <c r="I225" s="15">
        <f t="shared" si="109"/>
        <v>0</v>
      </c>
      <c r="J225" s="15">
        <f>J226</f>
        <v>542</v>
      </c>
      <c r="K225" s="15">
        <f t="shared" si="109"/>
        <v>542</v>
      </c>
      <c r="L225" s="15">
        <f t="shared" si="109"/>
        <v>0</v>
      </c>
      <c r="M225" s="15">
        <f>M226</f>
        <v>564</v>
      </c>
      <c r="N225" s="15">
        <f t="shared" si="109"/>
        <v>564</v>
      </c>
      <c r="O225" s="15">
        <f t="shared" si="109"/>
        <v>0</v>
      </c>
    </row>
    <row r="226" spans="1:15" ht="204.75">
      <c r="A226" s="181" t="s">
        <v>125</v>
      </c>
      <c r="B226" s="23">
        <v>850</v>
      </c>
      <c r="C226" s="26" t="s">
        <v>61</v>
      </c>
      <c r="D226" s="26" t="s">
        <v>283</v>
      </c>
      <c r="E226" s="67" t="s">
        <v>930</v>
      </c>
      <c r="F226" s="26" t="s">
        <v>384</v>
      </c>
      <c r="G226" s="15">
        <f>SUM(H226:I226)</f>
        <v>521</v>
      </c>
      <c r="H226" s="15">
        <v>521</v>
      </c>
      <c r="I226" s="15">
        <v>0</v>
      </c>
      <c r="J226" s="15">
        <f>SUM(K226:L226)</f>
        <v>542</v>
      </c>
      <c r="K226" s="15">
        <v>542</v>
      </c>
      <c r="L226" s="15">
        <v>0</v>
      </c>
      <c r="M226" s="15">
        <f>SUM(N226:O226)</f>
        <v>564</v>
      </c>
      <c r="N226" s="15">
        <v>564</v>
      </c>
      <c r="O226" s="15">
        <v>0</v>
      </c>
    </row>
    <row r="227" spans="1:15" ht="47.25">
      <c r="A227" s="60" t="s">
        <v>514</v>
      </c>
      <c r="B227" s="23">
        <v>850</v>
      </c>
      <c r="C227" s="26" t="s">
        <v>61</v>
      </c>
      <c r="D227" s="26" t="s">
        <v>283</v>
      </c>
      <c r="E227" s="62" t="s">
        <v>770</v>
      </c>
      <c r="F227" s="26"/>
      <c r="G227" s="15">
        <f>G228</f>
        <v>300</v>
      </c>
      <c r="H227" s="15">
        <f aca="true" t="shared" si="110" ref="H227:O228">H228</f>
        <v>0</v>
      </c>
      <c r="I227" s="15">
        <f t="shared" si="110"/>
        <v>300</v>
      </c>
      <c r="J227" s="15">
        <f t="shared" si="110"/>
        <v>0</v>
      </c>
      <c r="K227" s="15">
        <f t="shared" si="110"/>
        <v>0</v>
      </c>
      <c r="L227" s="15">
        <f t="shared" si="110"/>
        <v>0</v>
      </c>
      <c r="M227" s="15">
        <f t="shared" si="110"/>
        <v>0</v>
      </c>
      <c r="N227" s="15">
        <f t="shared" si="110"/>
        <v>0</v>
      </c>
      <c r="O227" s="15">
        <f t="shared" si="110"/>
        <v>0</v>
      </c>
    </row>
    <row r="228" spans="1:15" ht="31.5">
      <c r="A228" s="60" t="s">
        <v>772</v>
      </c>
      <c r="B228" s="23">
        <v>850</v>
      </c>
      <c r="C228" s="26" t="s">
        <v>61</v>
      </c>
      <c r="D228" s="26" t="s">
        <v>283</v>
      </c>
      <c r="E228" s="62" t="s">
        <v>771</v>
      </c>
      <c r="F228" s="26"/>
      <c r="G228" s="15">
        <f>G229</f>
        <v>300</v>
      </c>
      <c r="H228" s="15">
        <f t="shared" si="110"/>
        <v>0</v>
      </c>
      <c r="I228" s="15">
        <f t="shared" si="110"/>
        <v>300</v>
      </c>
      <c r="J228" s="15">
        <f t="shared" si="110"/>
        <v>0</v>
      </c>
      <c r="K228" s="15">
        <f t="shared" si="110"/>
        <v>0</v>
      </c>
      <c r="L228" s="15">
        <f t="shared" si="110"/>
        <v>0</v>
      </c>
      <c r="M228" s="15">
        <f t="shared" si="110"/>
        <v>0</v>
      </c>
      <c r="N228" s="15">
        <f t="shared" si="110"/>
        <v>0</v>
      </c>
      <c r="O228" s="15">
        <f t="shared" si="110"/>
        <v>0</v>
      </c>
    </row>
    <row r="229" spans="1:15" ht="63">
      <c r="A229" s="60" t="s">
        <v>466</v>
      </c>
      <c r="B229" s="23">
        <v>850</v>
      </c>
      <c r="C229" s="26" t="s">
        <v>61</v>
      </c>
      <c r="D229" s="26" t="s">
        <v>283</v>
      </c>
      <c r="E229" s="67" t="s">
        <v>139</v>
      </c>
      <c r="F229" s="26" t="s">
        <v>386</v>
      </c>
      <c r="G229" s="15">
        <f>SUM(H229:I229)</f>
        <v>300</v>
      </c>
      <c r="H229" s="15"/>
      <c r="I229" s="15">
        <v>300</v>
      </c>
      <c r="J229" s="15">
        <f>SUM(K229:L229)</f>
        <v>0</v>
      </c>
      <c r="K229" s="15"/>
      <c r="L229" s="15"/>
      <c r="M229" s="15">
        <f>SUM(N229:O229)</f>
        <v>0</v>
      </c>
      <c r="N229" s="15"/>
      <c r="O229" s="15"/>
    </row>
    <row r="230" spans="1:15" ht="31.5">
      <c r="A230" s="180" t="s">
        <v>62</v>
      </c>
      <c r="B230" s="96">
        <v>850</v>
      </c>
      <c r="C230" s="59">
        <v>11</v>
      </c>
      <c r="D230" s="26"/>
      <c r="E230" s="26"/>
      <c r="F230" s="26"/>
      <c r="G230" s="58">
        <f>SUM(G231,)</f>
        <v>45188.6</v>
      </c>
      <c r="H230" s="58">
        <f aca="true" t="shared" si="111" ref="H230:O231">SUM(H231,)</f>
        <v>0</v>
      </c>
      <c r="I230" s="58">
        <f t="shared" si="111"/>
        <v>45188.6</v>
      </c>
      <c r="J230" s="58">
        <f t="shared" si="111"/>
        <v>38461</v>
      </c>
      <c r="K230" s="58">
        <f t="shared" si="111"/>
        <v>0</v>
      </c>
      <c r="L230" s="58">
        <f t="shared" si="111"/>
        <v>38461</v>
      </c>
      <c r="M230" s="58">
        <f t="shared" si="111"/>
        <v>37973</v>
      </c>
      <c r="N230" s="58">
        <f t="shared" si="111"/>
        <v>0</v>
      </c>
      <c r="O230" s="58">
        <f t="shared" si="111"/>
        <v>37973</v>
      </c>
    </row>
    <row r="231" spans="1:15" ht="15.75">
      <c r="A231" s="180" t="s">
        <v>806</v>
      </c>
      <c r="B231" s="96">
        <v>850</v>
      </c>
      <c r="C231" s="59">
        <v>11</v>
      </c>
      <c r="D231" s="57" t="s">
        <v>418</v>
      </c>
      <c r="E231" s="26"/>
      <c r="F231" s="26"/>
      <c r="G231" s="58">
        <f>SUM(G232,)</f>
        <v>45188.6</v>
      </c>
      <c r="H231" s="58">
        <f t="shared" si="111"/>
        <v>0</v>
      </c>
      <c r="I231" s="58">
        <f t="shared" si="111"/>
        <v>45188.6</v>
      </c>
      <c r="J231" s="58">
        <f t="shared" si="111"/>
        <v>38461</v>
      </c>
      <c r="K231" s="58">
        <f t="shared" si="111"/>
        <v>0</v>
      </c>
      <c r="L231" s="58">
        <f t="shared" si="111"/>
        <v>38461</v>
      </c>
      <c r="M231" s="58">
        <f t="shared" si="111"/>
        <v>37973</v>
      </c>
      <c r="N231" s="58">
        <f t="shared" si="111"/>
        <v>0</v>
      </c>
      <c r="O231" s="58">
        <f t="shared" si="111"/>
        <v>37973</v>
      </c>
    </row>
    <row r="232" spans="1:15" ht="114" customHeight="1">
      <c r="A232" s="142" t="s">
        <v>829</v>
      </c>
      <c r="B232" s="61" t="s">
        <v>388</v>
      </c>
      <c r="C232" s="26" t="s">
        <v>807</v>
      </c>
      <c r="D232" s="24" t="s">
        <v>418</v>
      </c>
      <c r="E232" s="62" t="s">
        <v>649</v>
      </c>
      <c r="F232" s="26"/>
      <c r="G232" s="15">
        <f aca="true" t="shared" si="112" ref="G232:O232">G233</f>
        <v>45188.6</v>
      </c>
      <c r="H232" s="15">
        <f t="shared" si="112"/>
        <v>0</v>
      </c>
      <c r="I232" s="15">
        <f t="shared" si="112"/>
        <v>45188.6</v>
      </c>
      <c r="J232" s="15">
        <f t="shared" si="112"/>
        <v>38461</v>
      </c>
      <c r="K232" s="15">
        <f t="shared" si="112"/>
        <v>0</v>
      </c>
      <c r="L232" s="15">
        <f t="shared" si="112"/>
        <v>38461</v>
      </c>
      <c r="M232" s="15">
        <f t="shared" si="112"/>
        <v>37973</v>
      </c>
      <c r="N232" s="15">
        <f t="shared" si="112"/>
        <v>0</v>
      </c>
      <c r="O232" s="15">
        <f t="shared" si="112"/>
        <v>37973</v>
      </c>
    </row>
    <row r="233" spans="1:15" ht="157.5">
      <c r="A233" s="142" t="s">
        <v>109</v>
      </c>
      <c r="B233" s="61" t="s">
        <v>388</v>
      </c>
      <c r="C233" s="26" t="s">
        <v>807</v>
      </c>
      <c r="D233" s="24" t="s">
        <v>418</v>
      </c>
      <c r="E233" s="62" t="s">
        <v>650</v>
      </c>
      <c r="F233" s="26"/>
      <c r="G233" s="15">
        <f>SUM(G234,G236)</f>
        <v>45188.6</v>
      </c>
      <c r="H233" s="15">
        <f aca="true" t="shared" si="113" ref="H233:O233">SUM(H234,H236)</f>
        <v>0</v>
      </c>
      <c r="I233" s="15">
        <f t="shared" si="113"/>
        <v>45188.6</v>
      </c>
      <c r="J233" s="15">
        <f t="shared" si="113"/>
        <v>38461</v>
      </c>
      <c r="K233" s="15">
        <f t="shared" si="113"/>
        <v>0</v>
      </c>
      <c r="L233" s="15">
        <f t="shared" si="113"/>
        <v>38461</v>
      </c>
      <c r="M233" s="15">
        <f t="shared" si="113"/>
        <v>37973</v>
      </c>
      <c r="N233" s="15">
        <f t="shared" si="113"/>
        <v>0</v>
      </c>
      <c r="O233" s="15">
        <f t="shared" si="113"/>
        <v>37973</v>
      </c>
    </row>
    <row r="234" spans="1:15" ht="94.5">
      <c r="A234" s="142" t="s">
        <v>546</v>
      </c>
      <c r="B234" s="61" t="s">
        <v>388</v>
      </c>
      <c r="C234" s="26" t="s">
        <v>807</v>
      </c>
      <c r="D234" s="24" t="s">
        <v>418</v>
      </c>
      <c r="E234" s="62" t="s">
        <v>651</v>
      </c>
      <c r="F234" s="26"/>
      <c r="G234" s="15">
        <f aca="true" t="shared" si="114" ref="G234:O236">SUM(G235:G235)</f>
        <v>41688.6</v>
      </c>
      <c r="H234" s="15">
        <f t="shared" si="114"/>
        <v>0</v>
      </c>
      <c r="I234" s="15">
        <f t="shared" si="114"/>
        <v>41688.6</v>
      </c>
      <c r="J234" s="15">
        <f t="shared" si="114"/>
        <v>38461</v>
      </c>
      <c r="K234" s="15">
        <f t="shared" si="114"/>
        <v>0</v>
      </c>
      <c r="L234" s="15">
        <f t="shared" si="114"/>
        <v>38461</v>
      </c>
      <c r="M234" s="15">
        <f t="shared" si="114"/>
        <v>37973</v>
      </c>
      <c r="N234" s="15">
        <f t="shared" si="114"/>
        <v>0</v>
      </c>
      <c r="O234" s="15">
        <f t="shared" si="114"/>
        <v>37973</v>
      </c>
    </row>
    <row r="235" spans="1:15" ht="157.5">
      <c r="A235" s="181" t="s">
        <v>521</v>
      </c>
      <c r="B235" s="61" t="s">
        <v>388</v>
      </c>
      <c r="C235" s="26" t="s">
        <v>807</v>
      </c>
      <c r="D235" s="24" t="s">
        <v>418</v>
      </c>
      <c r="E235" s="26" t="s">
        <v>935</v>
      </c>
      <c r="F235" s="26" t="s">
        <v>56</v>
      </c>
      <c r="G235" s="15">
        <f>SUM(H235:I235)</f>
        <v>41688.6</v>
      </c>
      <c r="H235" s="15">
        <v>0</v>
      </c>
      <c r="I235" s="15">
        <v>41688.6</v>
      </c>
      <c r="J235" s="15">
        <f>SUM(K235:L235)</f>
        <v>38461</v>
      </c>
      <c r="K235" s="15">
        <v>0</v>
      </c>
      <c r="L235" s="15">
        <v>38461</v>
      </c>
      <c r="M235" s="15">
        <f>SUM(N235:O235)</f>
        <v>37973</v>
      </c>
      <c r="N235" s="15">
        <v>0</v>
      </c>
      <c r="O235" s="15">
        <v>37973</v>
      </c>
    </row>
    <row r="236" spans="1:15" ht="63">
      <c r="A236" s="181" t="s">
        <v>86</v>
      </c>
      <c r="B236" s="61" t="s">
        <v>388</v>
      </c>
      <c r="C236" s="26" t="s">
        <v>807</v>
      </c>
      <c r="D236" s="24" t="s">
        <v>418</v>
      </c>
      <c r="E236" s="62" t="s">
        <v>87</v>
      </c>
      <c r="F236" s="26"/>
      <c r="G236" s="15">
        <f t="shared" si="114"/>
        <v>3500</v>
      </c>
      <c r="H236" s="15">
        <f t="shared" si="114"/>
        <v>0</v>
      </c>
      <c r="I236" s="15">
        <f t="shared" si="114"/>
        <v>3500</v>
      </c>
      <c r="J236" s="15">
        <f t="shared" si="114"/>
        <v>0</v>
      </c>
      <c r="K236" s="15">
        <f t="shared" si="114"/>
        <v>0</v>
      </c>
      <c r="L236" s="15">
        <f t="shared" si="114"/>
        <v>0</v>
      </c>
      <c r="M236" s="15">
        <f t="shared" si="114"/>
        <v>0</v>
      </c>
      <c r="N236" s="15">
        <f t="shared" si="114"/>
        <v>0</v>
      </c>
      <c r="O236" s="15">
        <f t="shared" si="114"/>
        <v>0</v>
      </c>
    </row>
    <row r="237" spans="1:15" ht="157.5">
      <c r="A237" s="181" t="s">
        <v>89</v>
      </c>
      <c r="B237" s="61" t="s">
        <v>388</v>
      </c>
      <c r="C237" s="26" t="s">
        <v>807</v>
      </c>
      <c r="D237" s="24" t="s">
        <v>418</v>
      </c>
      <c r="E237" s="26" t="s">
        <v>88</v>
      </c>
      <c r="F237" s="26" t="s">
        <v>56</v>
      </c>
      <c r="G237" s="15">
        <f>SUM(H237:I237)</f>
        <v>3500</v>
      </c>
      <c r="H237" s="15">
        <v>0</v>
      </c>
      <c r="I237" s="15">
        <v>3500</v>
      </c>
      <c r="J237" s="15">
        <f>SUM(K237:L237)</f>
        <v>0</v>
      </c>
      <c r="K237" s="15">
        <v>0</v>
      </c>
      <c r="L237" s="15"/>
      <c r="M237" s="15">
        <f>SUM(N237:O237)</f>
        <v>0</v>
      </c>
      <c r="N237" s="15">
        <v>0</v>
      </c>
      <c r="O237" s="15"/>
    </row>
    <row r="238" spans="1:15" s="21" customFormat="1" ht="31.5">
      <c r="A238" s="189" t="s">
        <v>813</v>
      </c>
      <c r="B238" s="77" t="s">
        <v>388</v>
      </c>
      <c r="C238" s="19" t="s">
        <v>822</v>
      </c>
      <c r="D238" s="19"/>
      <c r="E238" s="19"/>
      <c r="F238" s="19"/>
      <c r="G238" s="20">
        <f>G239</f>
        <v>494</v>
      </c>
      <c r="H238" s="20">
        <f aca="true" t="shared" si="115" ref="H238:O241">H239</f>
        <v>0</v>
      </c>
      <c r="I238" s="20">
        <f t="shared" si="115"/>
        <v>494</v>
      </c>
      <c r="J238" s="20">
        <f>J239</f>
        <v>0</v>
      </c>
      <c r="K238" s="20">
        <f t="shared" si="115"/>
        <v>0</v>
      </c>
      <c r="L238" s="20">
        <f t="shared" si="115"/>
        <v>0</v>
      </c>
      <c r="M238" s="20">
        <f>M239</f>
        <v>0</v>
      </c>
      <c r="N238" s="20">
        <f t="shared" si="115"/>
        <v>0</v>
      </c>
      <c r="O238" s="20">
        <f t="shared" si="115"/>
        <v>0</v>
      </c>
    </row>
    <row r="239" spans="1:15" s="21" customFormat="1" ht="31.5">
      <c r="A239" s="189" t="s">
        <v>276</v>
      </c>
      <c r="B239" s="61" t="s">
        <v>388</v>
      </c>
      <c r="C239" s="19" t="s">
        <v>822</v>
      </c>
      <c r="D239" s="97" t="s">
        <v>424</v>
      </c>
      <c r="E239" s="19"/>
      <c r="F239" s="19"/>
      <c r="G239" s="20">
        <f>G240</f>
        <v>494</v>
      </c>
      <c r="H239" s="20">
        <f t="shared" si="115"/>
        <v>0</v>
      </c>
      <c r="I239" s="20">
        <f t="shared" si="115"/>
        <v>494</v>
      </c>
      <c r="J239" s="20">
        <f>J240</f>
        <v>0</v>
      </c>
      <c r="K239" s="20">
        <f t="shared" si="115"/>
        <v>0</v>
      </c>
      <c r="L239" s="20">
        <f t="shared" si="115"/>
        <v>0</v>
      </c>
      <c r="M239" s="20">
        <f>M240</f>
        <v>0</v>
      </c>
      <c r="N239" s="20">
        <f t="shared" si="115"/>
        <v>0</v>
      </c>
      <c r="O239" s="20">
        <f t="shared" si="115"/>
        <v>0</v>
      </c>
    </row>
    <row r="240" spans="1:15" ht="47.25">
      <c r="A240" s="60" t="s">
        <v>514</v>
      </c>
      <c r="B240" s="61" t="s">
        <v>388</v>
      </c>
      <c r="C240" s="90" t="s">
        <v>822</v>
      </c>
      <c r="D240" s="98" t="s">
        <v>424</v>
      </c>
      <c r="E240" s="62" t="s">
        <v>652</v>
      </c>
      <c r="F240" s="90"/>
      <c r="G240" s="91">
        <f>G241</f>
        <v>494</v>
      </c>
      <c r="H240" s="91">
        <f t="shared" si="115"/>
        <v>0</v>
      </c>
      <c r="I240" s="91">
        <f t="shared" si="115"/>
        <v>494</v>
      </c>
      <c r="J240" s="91">
        <f>J241</f>
        <v>0</v>
      </c>
      <c r="K240" s="91">
        <f t="shared" si="115"/>
        <v>0</v>
      </c>
      <c r="L240" s="91">
        <f t="shared" si="115"/>
        <v>0</v>
      </c>
      <c r="M240" s="91">
        <f>M241</f>
        <v>0</v>
      </c>
      <c r="N240" s="91">
        <f t="shared" si="115"/>
        <v>0</v>
      </c>
      <c r="O240" s="91">
        <f t="shared" si="115"/>
        <v>0</v>
      </c>
    </row>
    <row r="241" spans="1:15" ht="31.5">
      <c r="A241" s="60" t="s">
        <v>772</v>
      </c>
      <c r="B241" s="61" t="s">
        <v>388</v>
      </c>
      <c r="C241" s="90" t="s">
        <v>822</v>
      </c>
      <c r="D241" s="98" t="s">
        <v>424</v>
      </c>
      <c r="E241" s="62" t="s">
        <v>653</v>
      </c>
      <c r="F241" s="90"/>
      <c r="G241" s="91">
        <f>G242</f>
        <v>494</v>
      </c>
      <c r="H241" s="91">
        <f t="shared" si="115"/>
        <v>0</v>
      </c>
      <c r="I241" s="91">
        <f t="shared" si="115"/>
        <v>494</v>
      </c>
      <c r="J241" s="91">
        <f>J242</f>
        <v>0</v>
      </c>
      <c r="K241" s="91">
        <f t="shared" si="115"/>
        <v>0</v>
      </c>
      <c r="L241" s="91">
        <f t="shared" si="115"/>
        <v>0</v>
      </c>
      <c r="M241" s="91">
        <f>M242</f>
        <v>0</v>
      </c>
      <c r="N241" s="91">
        <f t="shared" si="115"/>
        <v>0</v>
      </c>
      <c r="O241" s="91">
        <f t="shared" si="115"/>
        <v>0</v>
      </c>
    </row>
    <row r="242" spans="1:15" ht="78.75">
      <c r="A242" s="151" t="s">
        <v>581</v>
      </c>
      <c r="B242" s="61" t="s">
        <v>388</v>
      </c>
      <c r="C242" s="90" t="s">
        <v>822</v>
      </c>
      <c r="D242" s="98" t="s">
        <v>424</v>
      </c>
      <c r="E242" s="84" t="s">
        <v>811</v>
      </c>
      <c r="F242" s="90" t="s">
        <v>812</v>
      </c>
      <c r="G242" s="91">
        <f>SUM(H242:I242)</f>
        <v>494</v>
      </c>
      <c r="H242" s="100"/>
      <c r="I242" s="17">
        <v>494</v>
      </c>
      <c r="J242" s="91">
        <f>SUM(K242:L242)</f>
        <v>0</v>
      </c>
      <c r="K242" s="100"/>
      <c r="L242" s="17"/>
      <c r="M242" s="91">
        <f>SUM(N242:O242)</f>
        <v>0</v>
      </c>
      <c r="N242" s="100"/>
      <c r="O242" s="17">
        <v>0</v>
      </c>
    </row>
    <row r="243" spans="1:15" ht="78.75">
      <c r="A243" s="179" t="s">
        <v>99</v>
      </c>
      <c r="B243" s="88">
        <v>854</v>
      </c>
      <c r="C243" s="90"/>
      <c r="D243" s="90"/>
      <c r="E243" s="90"/>
      <c r="F243" s="90"/>
      <c r="G243" s="20">
        <f>G244</f>
        <v>2167.5</v>
      </c>
      <c r="H243" s="20">
        <f aca="true" t="shared" si="116" ref="H243:O243">H244</f>
        <v>0</v>
      </c>
      <c r="I243" s="20">
        <f t="shared" si="116"/>
        <v>2167.5</v>
      </c>
      <c r="J243" s="20">
        <f t="shared" si="116"/>
        <v>2125</v>
      </c>
      <c r="K243" s="20">
        <f t="shared" si="116"/>
        <v>0</v>
      </c>
      <c r="L243" s="20">
        <f t="shared" si="116"/>
        <v>2125</v>
      </c>
      <c r="M243" s="20">
        <f t="shared" si="116"/>
        <v>2210</v>
      </c>
      <c r="N243" s="20">
        <f t="shared" si="116"/>
        <v>0</v>
      </c>
      <c r="O243" s="20">
        <f t="shared" si="116"/>
        <v>2210</v>
      </c>
    </row>
    <row r="244" spans="1:15" ht="31.5">
      <c r="A244" s="180" t="s">
        <v>381</v>
      </c>
      <c r="B244" s="88">
        <v>854</v>
      </c>
      <c r="C244" s="57" t="s">
        <v>418</v>
      </c>
      <c r="D244" s="26"/>
      <c r="E244" s="26"/>
      <c r="F244" s="26"/>
      <c r="G244" s="20">
        <f>SUM(G245)</f>
        <v>2167.5</v>
      </c>
      <c r="H244" s="20">
        <f aca="true" t="shared" si="117" ref="H244:O244">SUM(H245)</f>
        <v>0</v>
      </c>
      <c r="I244" s="20">
        <f t="shared" si="117"/>
        <v>2167.5</v>
      </c>
      <c r="J244" s="20">
        <f t="shared" si="117"/>
        <v>2125</v>
      </c>
      <c r="K244" s="20">
        <f t="shared" si="117"/>
        <v>0</v>
      </c>
      <c r="L244" s="20">
        <f t="shared" si="117"/>
        <v>2125</v>
      </c>
      <c r="M244" s="20">
        <f t="shared" si="117"/>
        <v>2210</v>
      </c>
      <c r="N244" s="20">
        <f t="shared" si="117"/>
        <v>0</v>
      </c>
      <c r="O244" s="20">
        <f t="shared" si="117"/>
        <v>2210</v>
      </c>
    </row>
    <row r="245" spans="1:15" ht="99" customHeight="1">
      <c r="A245" s="179" t="s">
        <v>955</v>
      </c>
      <c r="B245" s="88">
        <v>854</v>
      </c>
      <c r="C245" s="57" t="s">
        <v>418</v>
      </c>
      <c r="D245" s="57" t="s">
        <v>283</v>
      </c>
      <c r="E245" s="26"/>
      <c r="F245" s="26"/>
      <c r="G245" s="58">
        <f>G246</f>
        <v>2167.5</v>
      </c>
      <c r="H245" s="58">
        <f aca="true" t="shared" si="118" ref="H245:O247">H246</f>
        <v>0</v>
      </c>
      <c r="I245" s="58">
        <f t="shared" si="118"/>
        <v>2167.5</v>
      </c>
      <c r="J245" s="58">
        <f t="shared" si="118"/>
        <v>2125</v>
      </c>
      <c r="K245" s="58">
        <f t="shared" si="118"/>
        <v>0</v>
      </c>
      <c r="L245" s="58">
        <f t="shared" si="118"/>
        <v>2125</v>
      </c>
      <c r="M245" s="58">
        <f t="shared" si="118"/>
        <v>2210</v>
      </c>
      <c r="N245" s="58">
        <f t="shared" si="118"/>
        <v>0</v>
      </c>
      <c r="O245" s="58">
        <f t="shared" si="118"/>
        <v>2210</v>
      </c>
    </row>
    <row r="246" spans="1:15" ht="47.25">
      <c r="A246" s="60" t="s">
        <v>514</v>
      </c>
      <c r="B246" s="23">
        <v>854</v>
      </c>
      <c r="C246" s="24" t="s">
        <v>418</v>
      </c>
      <c r="D246" s="24" t="s">
        <v>283</v>
      </c>
      <c r="E246" s="62" t="s">
        <v>770</v>
      </c>
      <c r="F246" s="26"/>
      <c r="G246" s="15">
        <f>G247</f>
        <v>2167.5</v>
      </c>
      <c r="H246" s="15">
        <f t="shared" si="118"/>
        <v>0</v>
      </c>
      <c r="I246" s="15">
        <f t="shared" si="118"/>
        <v>2167.5</v>
      </c>
      <c r="J246" s="15">
        <f t="shared" si="118"/>
        <v>2125</v>
      </c>
      <c r="K246" s="15">
        <f t="shared" si="118"/>
        <v>0</v>
      </c>
      <c r="L246" s="15">
        <f t="shared" si="118"/>
        <v>2125</v>
      </c>
      <c r="M246" s="15">
        <f t="shared" si="118"/>
        <v>2210</v>
      </c>
      <c r="N246" s="15">
        <f t="shared" si="118"/>
        <v>0</v>
      </c>
      <c r="O246" s="15">
        <f t="shared" si="118"/>
        <v>2210</v>
      </c>
    </row>
    <row r="247" spans="1:15" ht="31.5">
      <c r="A247" s="60" t="s">
        <v>772</v>
      </c>
      <c r="B247" s="23">
        <v>854</v>
      </c>
      <c r="C247" s="24" t="s">
        <v>418</v>
      </c>
      <c r="D247" s="24" t="s">
        <v>283</v>
      </c>
      <c r="E247" s="62" t="s">
        <v>771</v>
      </c>
      <c r="F247" s="26"/>
      <c r="G247" s="15">
        <f>G248</f>
        <v>2167.5</v>
      </c>
      <c r="H247" s="15">
        <f t="shared" si="118"/>
        <v>0</v>
      </c>
      <c r="I247" s="15">
        <f t="shared" si="118"/>
        <v>2167.5</v>
      </c>
      <c r="J247" s="15">
        <f t="shared" si="118"/>
        <v>2125</v>
      </c>
      <c r="K247" s="15">
        <f t="shared" si="118"/>
        <v>0</v>
      </c>
      <c r="L247" s="15">
        <f t="shared" si="118"/>
        <v>2125</v>
      </c>
      <c r="M247" s="15">
        <f t="shared" si="118"/>
        <v>2210</v>
      </c>
      <c r="N247" s="15">
        <f t="shared" si="118"/>
        <v>0</v>
      </c>
      <c r="O247" s="15">
        <f t="shared" si="118"/>
        <v>2210</v>
      </c>
    </row>
    <row r="248" spans="1:15" ht="204.75">
      <c r="A248" s="183" t="s">
        <v>622</v>
      </c>
      <c r="B248" s="61" t="s">
        <v>80</v>
      </c>
      <c r="C248" s="90"/>
      <c r="D248" s="98"/>
      <c r="E248" s="84"/>
      <c r="F248" s="90"/>
      <c r="G248" s="91">
        <f>SUM(G249:G250)</f>
        <v>2167.5</v>
      </c>
      <c r="H248" s="91">
        <f aca="true" t="shared" si="119" ref="H248:O248">SUM(H249:H250)</f>
        <v>0</v>
      </c>
      <c r="I248" s="91">
        <f t="shared" si="119"/>
        <v>2167.5</v>
      </c>
      <c r="J248" s="91">
        <f t="shared" si="119"/>
        <v>2125</v>
      </c>
      <c r="K248" s="91">
        <f t="shared" si="119"/>
        <v>0</v>
      </c>
      <c r="L248" s="91">
        <f t="shared" si="119"/>
        <v>2125</v>
      </c>
      <c r="M248" s="91">
        <f t="shared" si="119"/>
        <v>2210</v>
      </c>
      <c r="N248" s="91">
        <f t="shared" si="119"/>
        <v>0</v>
      </c>
      <c r="O248" s="91">
        <f t="shared" si="119"/>
        <v>2210</v>
      </c>
    </row>
    <row r="249" spans="1:15" ht="204.75">
      <c r="A249" s="183" t="s">
        <v>622</v>
      </c>
      <c r="B249" s="61" t="s">
        <v>80</v>
      </c>
      <c r="C249" s="24" t="s">
        <v>418</v>
      </c>
      <c r="D249" s="24" t="s">
        <v>283</v>
      </c>
      <c r="E249" s="26" t="s">
        <v>927</v>
      </c>
      <c r="F249" s="26">
        <v>100</v>
      </c>
      <c r="G249" s="15">
        <f>SUM(H249:I249)</f>
        <v>2104</v>
      </c>
      <c r="H249" s="17"/>
      <c r="I249" s="17">
        <v>2104</v>
      </c>
      <c r="J249" s="15">
        <f>SUM(K249:L249)</f>
        <v>2115</v>
      </c>
      <c r="K249" s="17"/>
      <c r="L249" s="17">
        <v>2115</v>
      </c>
      <c r="M249" s="15">
        <f>SUM(N249:O249)</f>
        <v>2200</v>
      </c>
      <c r="N249" s="17"/>
      <c r="O249" s="17">
        <v>2200</v>
      </c>
    </row>
    <row r="250" spans="1:15" ht="94.5">
      <c r="A250" s="183" t="s">
        <v>373</v>
      </c>
      <c r="B250" s="61" t="s">
        <v>80</v>
      </c>
      <c r="C250" s="24" t="s">
        <v>418</v>
      </c>
      <c r="D250" s="24" t="s">
        <v>283</v>
      </c>
      <c r="E250" s="26" t="s">
        <v>927</v>
      </c>
      <c r="F250" s="26">
        <v>200</v>
      </c>
      <c r="G250" s="15">
        <f>SUM(H250:I250)</f>
        <v>63.5</v>
      </c>
      <c r="H250" s="17"/>
      <c r="I250" s="17">
        <f>56+7.5</f>
        <v>63.5</v>
      </c>
      <c r="J250" s="15">
        <f>SUM(K250:L250)</f>
        <v>10</v>
      </c>
      <c r="K250" s="17"/>
      <c r="L250" s="17">
        <v>10</v>
      </c>
      <c r="M250" s="15">
        <f>SUM(N250:O250)</f>
        <v>10</v>
      </c>
      <c r="N250" s="17"/>
      <c r="O250" s="17">
        <v>10</v>
      </c>
    </row>
    <row r="251" spans="1:15" s="21" customFormat="1" ht="95.25" customHeight="1">
      <c r="A251" s="189" t="s">
        <v>104</v>
      </c>
      <c r="B251" s="77" t="s">
        <v>105</v>
      </c>
      <c r="C251" s="19"/>
      <c r="D251" s="97"/>
      <c r="E251" s="101"/>
      <c r="F251" s="19"/>
      <c r="G251" s="20">
        <f>SUM(G252,G258,G264,G279,G294,G309,G322)</f>
        <v>280868.10000000003</v>
      </c>
      <c r="H251" s="20">
        <f aca="true" t="shared" si="120" ref="H251:O251">SUM(H252,H258,H264,H279,H294,H309,H322)</f>
        <v>226839.5</v>
      </c>
      <c r="I251" s="20">
        <f t="shared" si="120"/>
        <v>54028.59999999999</v>
      </c>
      <c r="J251" s="20">
        <f t="shared" si="120"/>
        <v>257420.7</v>
      </c>
      <c r="K251" s="20">
        <f t="shared" si="120"/>
        <v>243575.3</v>
      </c>
      <c r="L251" s="20">
        <f t="shared" si="120"/>
        <v>13845.4</v>
      </c>
      <c r="M251" s="20">
        <f t="shared" si="120"/>
        <v>93509</v>
      </c>
      <c r="N251" s="20">
        <f t="shared" si="120"/>
        <v>83089</v>
      </c>
      <c r="O251" s="20">
        <f t="shared" si="120"/>
        <v>10420</v>
      </c>
    </row>
    <row r="252" spans="1:15" ht="31.5">
      <c r="A252" s="180" t="s">
        <v>381</v>
      </c>
      <c r="B252" s="56" t="s">
        <v>105</v>
      </c>
      <c r="C252" s="57" t="s">
        <v>418</v>
      </c>
      <c r="D252" s="26"/>
      <c r="E252" s="26"/>
      <c r="F252" s="26"/>
      <c r="G252" s="58">
        <f>G253</f>
        <v>5871.9</v>
      </c>
      <c r="H252" s="58">
        <f aca="true" t="shared" si="121" ref="H252:O253">H253</f>
        <v>0</v>
      </c>
      <c r="I252" s="58">
        <f t="shared" si="121"/>
        <v>5871.9</v>
      </c>
      <c r="J252" s="58">
        <f t="shared" si="121"/>
        <v>2323</v>
      </c>
      <c r="K252" s="58">
        <f t="shared" si="121"/>
        <v>0</v>
      </c>
      <c r="L252" s="58">
        <f t="shared" si="121"/>
        <v>2323</v>
      </c>
      <c r="M252" s="58">
        <f t="shared" si="121"/>
        <v>5767</v>
      </c>
      <c r="N252" s="58">
        <f t="shared" si="121"/>
        <v>0</v>
      </c>
      <c r="O252" s="58">
        <f t="shared" si="121"/>
        <v>5767</v>
      </c>
    </row>
    <row r="253" spans="1:15" ht="94.5">
      <c r="A253" s="179" t="s">
        <v>385</v>
      </c>
      <c r="B253" s="63">
        <v>855</v>
      </c>
      <c r="C253" s="57" t="s">
        <v>418</v>
      </c>
      <c r="D253" s="57" t="s">
        <v>419</v>
      </c>
      <c r="E253" s="26"/>
      <c r="F253" s="26"/>
      <c r="G253" s="58">
        <f>G254</f>
        <v>5871.9</v>
      </c>
      <c r="H253" s="58">
        <f t="shared" si="121"/>
        <v>0</v>
      </c>
      <c r="I253" s="58">
        <f t="shared" si="121"/>
        <v>5871.9</v>
      </c>
      <c r="J253" s="58">
        <f t="shared" si="121"/>
        <v>2323</v>
      </c>
      <c r="K253" s="58">
        <f t="shared" si="121"/>
        <v>0</v>
      </c>
      <c r="L253" s="58">
        <f t="shared" si="121"/>
        <v>2323</v>
      </c>
      <c r="M253" s="58">
        <f t="shared" si="121"/>
        <v>5767</v>
      </c>
      <c r="N253" s="58">
        <f t="shared" si="121"/>
        <v>0</v>
      </c>
      <c r="O253" s="58">
        <f t="shared" si="121"/>
        <v>5767</v>
      </c>
    </row>
    <row r="254" spans="1:15" ht="47.25">
      <c r="A254" s="60" t="s">
        <v>514</v>
      </c>
      <c r="B254" s="64" t="s">
        <v>105</v>
      </c>
      <c r="C254" s="24" t="s">
        <v>418</v>
      </c>
      <c r="D254" s="24" t="s">
        <v>419</v>
      </c>
      <c r="E254" s="62" t="s">
        <v>770</v>
      </c>
      <c r="F254" s="26"/>
      <c r="G254" s="15">
        <f aca="true" t="shared" si="122" ref="G254:O254">G255</f>
        <v>5871.9</v>
      </c>
      <c r="H254" s="15">
        <f t="shared" si="122"/>
        <v>0</v>
      </c>
      <c r="I254" s="15">
        <f t="shared" si="122"/>
        <v>5871.9</v>
      </c>
      <c r="J254" s="15">
        <f t="shared" si="122"/>
        <v>2323</v>
      </c>
      <c r="K254" s="15">
        <f t="shared" si="122"/>
        <v>0</v>
      </c>
      <c r="L254" s="15">
        <f t="shared" si="122"/>
        <v>2323</v>
      </c>
      <c r="M254" s="15">
        <f t="shared" si="122"/>
        <v>5767</v>
      </c>
      <c r="N254" s="15">
        <f t="shared" si="122"/>
        <v>0</v>
      </c>
      <c r="O254" s="15">
        <f t="shared" si="122"/>
        <v>5767</v>
      </c>
    </row>
    <row r="255" spans="1:15" ht="31.5">
      <c r="A255" s="60" t="s">
        <v>772</v>
      </c>
      <c r="B255" s="64" t="s">
        <v>105</v>
      </c>
      <c r="C255" s="24" t="s">
        <v>418</v>
      </c>
      <c r="D255" s="24" t="s">
        <v>419</v>
      </c>
      <c r="E255" s="62" t="s">
        <v>771</v>
      </c>
      <c r="F255" s="26"/>
      <c r="G255" s="15">
        <f>SUM(G256:G257)</f>
        <v>5871.9</v>
      </c>
      <c r="H255" s="15">
        <f aca="true" t="shared" si="123" ref="H255:O255">SUM(H256:H257)</f>
        <v>0</v>
      </c>
      <c r="I255" s="15">
        <f t="shared" si="123"/>
        <v>5871.9</v>
      </c>
      <c r="J255" s="15">
        <f t="shared" si="123"/>
        <v>2323</v>
      </c>
      <c r="K255" s="15">
        <f t="shared" si="123"/>
        <v>0</v>
      </c>
      <c r="L255" s="15">
        <f t="shared" si="123"/>
        <v>2323</v>
      </c>
      <c r="M255" s="15">
        <f t="shared" si="123"/>
        <v>5767</v>
      </c>
      <c r="N255" s="15">
        <f t="shared" si="123"/>
        <v>0</v>
      </c>
      <c r="O255" s="15">
        <f t="shared" si="123"/>
        <v>5767</v>
      </c>
    </row>
    <row r="256" spans="1:15" ht="299.25">
      <c r="A256" s="182" t="s">
        <v>201</v>
      </c>
      <c r="B256" s="64" t="s">
        <v>105</v>
      </c>
      <c r="C256" s="24" t="s">
        <v>418</v>
      </c>
      <c r="D256" s="24" t="s">
        <v>419</v>
      </c>
      <c r="E256" s="26" t="s">
        <v>927</v>
      </c>
      <c r="F256" s="26">
        <v>100</v>
      </c>
      <c r="G256" s="15">
        <f>SUM(H256:I256)</f>
        <v>5767</v>
      </c>
      <c r="H256" s="17"/>
      <c r="I256" s="17">
        <v>5767</v>
      </c>
      <c r="J256" s="15">
        <f>SUM(K256:L256)</f>
        <v>2323</v>
      </c>
      <c r="K256" s="17"/>
      <c r="L256" s="17">
        <v>2323</v>
      </c>
      <c r="M256" s="15">
        <f>SUM(N256:O256)</f>
        <v>5767</v>
      </c>
      <c r="N256" s="17"/>
      <c r="O256" s="17">
        <v>5767</v>
      </c>
    </row>
    <row r="257" spans="1:15" ht="173.25">
      <c r="A257" s="183" t="s">
        <v>508</v>
      </c>
      <c r="B257" s="64" t="s">
        <v>105</v>
      </c>
      <c r="C257" s="24" t="s">
        <v>418</v>
      </c>
      <c r="D257" s="24" t="s">
        <v>419</v>
      </c>
      <c r="E257" s="26" t="s">
        <v>927</v>
      </c>
      <c r="F257" s="26">
        <v>200</v>
      </c>
      <c r="G257" s="15">
        <f>SUM(H257:I257)</f>
        <v>104.9</v>
      </c>
      <c r="H257" s="17"/>
      <c r="I257" s="17">
        <v>104.9</v>
      </c>
      <c r="J257" s="15">
        <f>SUM(K257:L257)</f>
        <v>0</v>
      </c>
      <c r="K257" s="17"/>
      <c r="L257" s="17"/>
      <c r="M257" s="15">
        <f>SUM(N257:O257)</f>
        <v>0</v>
      </c>
      <c r="N257" s="17"/>
      <c r="O257" s="17"/>
    </row>
    <row r="258" spans="1:15" ht="63">
      <c r="A258" s="179" t="s">
        <v>387</v>
      </c>
      <c r="B258" s="56" t="s">
        <v>105</v>
      </c>
      <c r="C258" s="71" t="s">
        <v>280</v>
      </c>
      <c r="D258" s="57"/>
      <c r="E258" s="59"/>
      <c r="F258" s="59"/>
      <c r="G258" s="58">
        <f>G259</f>
        <v>8262.3</v>
      </c>
      <c r="H258" s="58">
        <f aca="true" t="shared" si="124" ref="H258:O261">H259</f>
        <v>0</v>
      </c>
      <c r="I258" s="58">
        <f t="shared" si="124"/>
        <v>8262.3</v>
      </c>
      <c r="J258" s="58">
        <f t="shared" si="124"/>
        <v>0</v>
      </c>
      <c r="K258" s="58">
        <f t="shared" si="124"/>
        <v>0</v>
      </c>
      <c r="L258" s="58">
        <f t="shared" si="124"/>
        <v>0</v>
      </c>
      <c r="M258" s="58">
        <f t="shared" si="124"/>
        <v>0</v>
      </c>
      <c r="N258" s="58">
        <f t="shared" si="124"/>
        <v>0</v>
      </c>
      <c r="O258" s="58">
        <f t="shared" si="124"/>
        <v>0</v>
      </c>
    </row>
    <row r="259" spans="1:15" ht="94.5">
      <c r="A259" s="179" t="s">
        <v>403</v>
      </c>
      <c r="B259" s="56" t="s">
        <v>105</v>
      </c>
      <c r="C259" s="71" t="s">
        <v>280</v>
      </c>
      <c r="D259" s="56" t="s">
        <v>61</v>
      </c>
      <c r="E259" s="59"/>
      <c r="F259" s="59"/>
      <c r="G259" s="58">
        <f>G260</f>
        <v>8262.3</v>
      </c>
      <c r="H259" s="58">
        <f t="shared" si="124"/>
        <v>0</v>
      </c>
      <c r="I259" s="58">
        <f t="shared" si="124"/>
        <v>8262.3</v>
      </c>
      <c r="J259" s="58">
        <f t="shared" si="124"/>
        <v>0</v>
      </c>
      <c r="K259" s="58">
        <f t="shared" si="124"/>
        <v>0</v>
      </c>
      <c r="L259" s="58">
        <f t="shared" si="124"/>
        <v>0</v>
      </c>
      <c r="M259" s="58">
        <f t="shared" si="124"/>
        <v>0</v>
      </c>
      <c r="N259" s="58">
        <f t="shared" si="124"/>
        <v>0</v>
      </c>
      <c r="O259" s="58">
        <f t="shared" si="124"/>
        <v>0</v>
      </c>
    </row>
    <row r="260" spans="1:15" ht="110.25">
      <c r="A260" s="142" t="s">
        <v>495</v>
      </c>
      <c r="B260" s="61" t="s">
        <v>105</v>
      </c>
      <c r="C260" s="73" t="s">
        <v>280</v>
      </c>
      <c r="D260" s="64" t="s">
        <v>61</v>
      </c>
      <c r="E260" s="74" t="s">
        <v>417</v>
      </c>
      <c r="F260" s="26"/>
      <c r="G260" s="15">
        <f>G261</f>
        <v>8262.3</v>
      </c>
      <c r="H260" s="15">
        <f t="shared" si="124"/>
        <v>0</v>
      </c>
      <c r="I260" s="15">
        <f t="shared" si="124"/>
        <v>8262.3</v>
      </c>
      <c r="J260" s="15">
        <f t="shared" si="124"/>
        <v>0</v>
      </c>
      <c r="K260" s="15">
        <f t="shared" si="124"/>
        <v>0</v>
      </c>
      <c r="L260" s="15">
        <f t="shared" si="124"/>
        <v>0</v>
      </c>
      <c r="M260" s="15">
        <f t="shared" si="124"/>
        <v>0</v>
      </c>
      <c r="N260" s="15">
        <f t="shared" si="124"/>
        <v>0</v>
      </c>
      <c r="O260" s="15">
        <f t="shared" si="124"/>
        <v>0</v>
      </c>
    </row>
    <row r="261" spans="1:15" ht="236.25">
      <c r="A261" s="181" t="s">
        <v>632</v>
      </c>
      <c r="B261" s="61" t="s">
        <v>105</v>
      </c>
      <c r="C261" s="73" t="s">
        <v>280</v>
      </c>
      <c r="D261" s="64" t="s">
        <v>61</v>
      </c>
      <c r="E261" s="74" t="s">
        <v>750</v>
      </c>
      <c r="F261" s="26"/>
      <c r="G261" s="15">
        <f>G262</f>
        <v>8262.3</v>
      </c>
      <c r="H261" s="15">
        <f t="shared" si="124"/>
        <v>0</v>
      </c>
      <c r="I261" s="15">
        <f t="shared" si="124"/>
        <v>8262.3</v>
      </c>
      <c r="J261" s="15">
        <f t="shared" si="124"/>
        <v>0</v>
      </c>
      <c r="K261" s="15">
        <f t="shared" si="124"/>
        <v>0</v>
      </c>
      <c r="L261" s="15">
        <f t="shared" si="124"/>
        <v>0</v>
      </c>
      <c r="M261" s="15">
        <f t="shared" si="124"/>
        <v>0</v>
      </c>
      <c r="N261" s="15">
        <f t="shared" si="124"/>
        <v>0</v>
      </c>
      <c r="O261" s="15">
        <f t="shared" si="124"/>
        <v>0</v>
      </c>
    </row>
    <row r="262" spans="1:15" ht="63">
      <c r="A262" s="181" t="s">
        <v>164</v>
      </c>
      <c r="B262" s="61" t="s">
        <v>105</v>
      </c>
      <c r="C262" s="73" t="s">
        <v>280</v>
      </c>
      <c r="D262" s="64" t="s">
        <v>61</v>
      </c>
      <c r="E262" s="74" t="s">
        <v>165</v>
      </c>
      <c r="F262" s="75"/>
      <c r="G262" s="15">
        <f>G263</f>
        <v>8262.3</v>
      </c>
      <c r="H262" s="15">
        <f aca="true" t="shared" si="125" ref="H262:O262">H263</f>
        <v>0</v>
      </c>
      <c r="I262" s="15">
        <f t="shared" si="125"/>
        <v>8262.3</v>
      </c>
      <c r="J262" s="15">
        <f t="shared" si="125"/>
        <v>0</v>
      </c>
      <c r="K262" s="15">
        <f t="shared" si="125"/>
        <v>0</v>
      </c>
      <c r="L262" s="15">
        <f t="shared" si="125"/>
        <v>0</v>
      </c>
      <c r="M262" s="15">
        <f t="shared" si="125"/>
        <v>0</v>
      </c>
      <c r="N262" s="15">
        <f t="shared" si="125"/>
        <v>0</v>
      </c>
      <c r="O262" s="15">
        <f t="shared" si="125"/>
        <v>0</v>
      </c>
    </row>
    <row r="263" spans="1:15" ht="110.25">
      <c r="A263" s="181" t="s">
        <v>253</v>
      </c>
      <c r="B263" s="61" t="s">
        <v>105</v>
      </c>
      <c r="C263" s="73" t="s">
        <v>280</v>
      </c>
      <c r="D263" s="64" t="s">
        <v>61</v>
      </c>
      <c r="E263" s="64" t="s">
        <v>166</v>
      </c>
      <c r="F263" s="75">
        <v>400</v>
      </c>
      <c r="G263" s="15">
        <f>SUM(H263:I263)</f>
        <v>8262.3</v>
      </c>
      <c r="H263" s="15"/>
      <c r="I263" s="15">
        <v>8262.3</v>
      </c>
      <c r="J263" s="15"/>
      <c r="K263" s="15"/>
      <c r="L263" s="15"/>
      <c r="M263" s="15"/>
      <c r="N263" s="15"/>
      <c r="O263" s="15"/>
    </row>
    <row r="264" spans="1:15" ht="15.75">
      <c r="A264" s="180" t="s">
        <v>389</v>
      </c>
      <c r="B264" s="56" t="s">
        <v>105</v>
      </c>
      <c r="C264" s="57" t="s">
        <v>419</v>
      </c>
      <c r="D264" s="26"/>
      <c r="E264" s="26"/>
      <c r="F264" s="26"/>
      <c r="G264" s="58">
        <f>SUM(G265,G274)</f>
        <v>29803.899999999998</v>
      </c>
      <c r="H264" s="58">
        <f>SUM(H265,H274)</f>
        <v>29371.3</v>
      </c>
      <c r="I264" s="58">
        <f aca="true" t="shared" si="126" ref="I264:O264">SUM(I265,I274)</f>
        <v>432.6</v>
      </c>
      <c r="J264" s="58">
        <f t="shared" si="126"/>
        <v>68878</v>
      </c>
      <c r="K264" s="58">
        <f t="shared" si="126"/>
        <v>65434</v>
      </c>
      <c r="L264" s="58">
        <f t="shared" si="126"/>
        <v>3444</v>
      </c>
      <c r="M264" s="58">
        <f t="shared" si="126"/>
        <v>0</v>
      </c>
      <c r="N264" s="58">
        <f t="shared" si="126"/>
        <v>0</v>
      </c>
      <c r="O264" s="58">
        <f t="shared" si="126"/>
        <v>0</v>
      </c>
    </row>
    <row r="265" spans="1:15" s="21" customFormat="1" ht="31.5">
      <c r="A265" s="180" t="s">
        <v>819</v>
      </c>
      <c r="B265" s="56" t="s">
        <v>105</v>
      </c>
      <c r="C265" s="57" t="s">
        <v>419</v>
      </c>
      <c r="D265" s="57" t="s">
        <v>281</v>
      </c>
      <c r="E265" s="59"/>
      <c r="F265" s="59"/>
      <c r="G265" s="58">
        <f>G266</f>
        <v>29787.899999999998</v>
      </c>
      <c r="H265" s="58">
        <f aca="true" t="shared" si="127" ref="H265:O266">H266</f>
        <v>29371.3</v>
      </c>
      <c r="I265" s="58">
        <f t="shared" si="127"/>
        <v>416.6</v>
      </c>
      <c r="J265" s="58">
        <f t="shared" si="127"/>
        <v>68878</v>
      </c>
      <c r="K265" s="58">
        <f t="shared" si="127"/>
        <v>65434</v>
      </c>
      <c r="L265" s="58">
        <f t="shared" si="127"/>
        <v>3444</v>
      </c>
      <c r="M265" s="58">
        <f t="shared" si="127"/>
        <v>0</v>
      </c>
      <c r="N265" s="58">
        <f t="shared" si="127"/>
        <v>0</v>
      </c>
      <c r="O265" s="58">
        <f t="shared" si="127"/>
        <v>0</v>
      </c>
    </row>
    <row r="266" spans="1:15" ht="94.5">
      <c r="A266" s="142" t="s">
        <v>112</v>
      </c>
      <c r="B266" s="64" t="s">
        <v>105</v>
      </c>
      <c r="C266" s="24" t="s">
        <v>419</v>
      </c>
      <c r="D266" s="24" t="s">
        <v>281</v>
      </c>
      <c r="E266" s="65" t="s">
        <v>1009</v>
      </c>
      <c r="F266" s="26"/>
      <c r="G266" s="15">
        <f>G267</f>
        <v>29787.899999999998</v>
      </c>
      <c r="H266" s="15">
        <f t="shared" si="127"/>
        <v>29371.3</v>
      </c>
      <c r="I266" s="15">
        <f t="shared" si="127"/>
        <v>416.6</v>
      </c>
      <c r="J266" s="15">
        <f t="shared" si="127"/>
        <v>68878</v>
      </c>
      <c r="K266" s="15">
        <f t="shared" si="127"/>
        <v>65434</v>
      </c>
      <c r="L266" s="15">
        <f t="shared" si="127"/>
        <v>3444</v>
      </c>
      <c r="M266" s="15">
        <f t="shared" si="127"/>
        <v>0</v>
      </c>
      <c r="N266" s="15">
        <f t="shared" si="127"/>
        <v>0</v>
      </c>
      <c r="O266" s="15">
        <f t="shared" si="127"/>
        <v>0</v>
      </c>
    </row>
    <row r="267" spans="1:15" ht="157.5">
      <c r="A267" s="142" t="s">
        <v>116</v>
      </c>
      <c r="B267" s="64" t="s">
        <v>105</v>
      </c>
      <c r="C267" s="24" t="s">
        <v>419</v>
      </c>
      <c r="D267" s="24" t="s">
        <v>281</v>
      </c>
      <c r="E267" s="65" t="s">
        <v>1014</v>
      </c>
      <c r="F267" s="26"/>
      <c r="G267" s="15">
        <f>SUM(G268,G271)</f>
        <v>29787.899999999998</v>
      </c>
      <c r="H267" s="15">
        <f aca="true" t="shared" si="128" ref="H267:O267">SUM(H268,H271)</f>
        <v>29371.3</v>
      </c>
      <c r="I267" s="15">
        <f t="shared" si="128"/>
        <v>416.6</v>
      </c>
      <c r="J267" s="15">
        <f t="shared" si="128"/>
        <v>68878</v>
      </c>
      <c r="K267" s="15">
        <f t="shared" si="128"/>
        <v>65434</v>
      </c>
      <c r="L267" s="15">
        <f t="shared" si="128"/>
        <v>3444</v>
      </c>
      <c r="M267" s="15">
        <f t="shared" si="128"/>
        <v>0</v>
      </c>
      <c r="N267" s="15">
        <f t="shared" si="128"/>
        <v>0</v>
      </c>
      <c r="O267" s="15">
        <f t="shared" si="128"/>
        <v>0</v>
      </c>
    </row>
    <row r="268" spans="1:15" ht="78.75">
      <c r="A268" s="142" t="s">
        <v>1016</v>
      </c>
      <c r="B268" s="64" t="s">
        <v>105</v>
      </c>
      <c r="C268" s="24" t="s">
        <v>419</v>
      </c>
      <c r="D268" s="24" t="s">
        <v>281</v>
      </c>
      <c r="E268" s="65" t="s">
        <v>1015</v>
      </c>
      <c r="F268" s="26"/>
      <c r="G268" s="15">
        <f>SUM(G269:G270)</f>
        <v>29787.899999999998</v>
      </c>
      <c r="H268" s="15">
        <f aca="true" t="shared" si="129" ref="H268:O268">SUM(H269:H270)</f>
        <v>29371.3</v>
      </c>
      <c r="I268" s="15">
        <f t="shared" si="129"/>
        <v>416.6</v>
      </c>
      <c r="J268" s="15">
        <f t="shared" si="129"/>
        <v>0</v>
      </c>
      <c r="K268" s="15">
        <f t="shared" si="129"/>
        <v>0</v>
      </c>
      <c r="L268" s="15">
        <f t="shared" si="129"/>
        <v>0</v>
      </c>
      <c r="M268" s="15">
        <f t="shared" si="129"/>
        <v>0</v>
      </c>
      <c r="N268" s="15">
        <f t="shared" si="129"/>
        <v>0</v>
      </c>
      <c r="O268" s="15">
        <f t="shared" si="129"/>
        <v>0</v>
      </c>
    </row>
    <row r="269" spans="1:15" ht="110.25">
      <c r="A269" s="142" t="s">
        <v>98</v>
      </c>
      <c r="B269" s="64" t="s">
        <v>105</v>
      </c>
      <c r="C269" s="24" t="s">
        <v>419</v>
      </c>
      <c r="D269" s="24" t="s">
        <v>281</v>
      </c>
      <c r="E269" s="67" t="s">
        <v>340</v>
      </c>
      <c r="F269" s="26" t="s">
        <v>386</v>
      </c>
      <c r="G269" s="15">
        <f>SUM(H269:I269)</f>
        <v>416.6</v>
      </c>
      <c r="H269" s="15"/>
      <c r="I269" s="15">
        <v>416.6</v>
      </c>
      <c r="J269" s="15">
        <f>SUM(K269:L269)</f>
        <v>0</v>
      </c>
      <c r="K269" s="15"/>
      <c r="L269" s="15"/>
      <c r="M269" s="15">
        <f>SUM(N269:O269)</f>
        <v>0</v>
      </c>
      <c r="N269" s="15"/>
      <c r="O269" s="15"/>
    </row>
    <row r="270" spans="1:15" ht="157.5">
      <c r="A270" s="183" t="s">
        <v>9</v>
      </c>
      <c r="B270" s="64" t="s">
        <v>105</v>
      </c>
      <c r="C270" s="24" t="s">
        <v>419</v>
      </c>
      <c r="D270" s="24" t="s">
        <v>281</v>
      </c>
      <c r="E270" s="84" t="s">
        <v>8</v>
      </c>
      <c r="F270" s="26" t="s">
        <v>386</v>
      </c>
      <c r="G270" s="15">
        <f>SUM(H270:I270)</f>
        <v>29371.3</v>
      </c>
      <c r="H270" s="15">
        <v>29371.3</v>
      </c>
      <c r="I270" s="15"/>
      <c r="J270" s="15">
        <f>SUM(K270:L270)</f>
        <v>0</v>
      </c>
      <c r="K270" s="15"/>
      <c r="L270" s="15"/>
      <c r="M270" s="15">
        <f>SUM(N270:O270)</f>
        <v>0</v>
      </c>
      <c r="N270" s="15"/>
      <c r="O270" s="15"/>
    </row>
    <row r="271" spans="1:15" ht="78.75">
      <c r="A271" s="183" t="s">
        <v>236</v>
      </c>
      <c r="B271" s="64" t="s">
        <v>105</v>
      </c>
      <c r="C271" s="24" t="s">
        <v>419</v>
      </c>
      <c r="D271" s="24" t="s">
        <v>281</v>
      </c>
      <c r="E271" s="65" t="s">
        <v>233</v>
      </c>
      <c r="F271" s="26"/>
      <c r="G271" s="15">
        <f>SUM(G272:G273)</f>
        <v>0</v>
      </c>
      <c r="H271" s="15">
        <f aca="true" t="shared" si="130" ref="H271:O271">SUM(H272:H273)</f>
        <v>0</v>
      </c>
      <c r="I271" s="15">
        <f t="shared" si="130"/>
        <v>0</v>
      </c>
      <c r="J271" s="15">
        <f t="shared" si="130"/>
        <v>68878</v>
      </c>
      <c r="K271" s="15">
        <f t="shared" si="130"/>
        <v>65434</v>
      </c>
      <c r="L271" s="15">
        <f t="shared" si="130"/>
        <v>3444</v>
      </c>
      <c r="M271" s="15">
        <f t="shared" si="130"/>
        <v>0</v>
      </c>
      <c r="N271" s="15">
        <f t="shared" si="130"/>
        <v>0</v>
      </c>
      <c r="O271" s="15">
        <f t="shared" si="130"/>
        <v>0</v>
      </c>
    </row>
    <row r="272" spans="1:15" ht="110.25">
      <c r="A272" s="183" t="s">
        <v>252</v>
      </c>
      <c r="B272" s="64" t="s">
        <v>105</v>
      </c>
      <c r="C272" s="24" t="s">
        <v>419</v>
      </c>
      <c r="D272" s="24" t="s">
        <v>281</v>
      </c>
      <c r="E272" s="65" t="s">
        <v>250</v>
      </c>
      <c r="F272" s="26" t="s">
        <v>386</v>
      </c>
      <c r="G272" s="15">
        <f>SUM(H272:I272)</f>
        <v>0</v>
      </c>
      <c r="H272" s="15"/>
      <c r="I272" s="15"/>
      <c r="J272" s="15">
        <f>SUM(K272:L272)</f>
        <v>3444</v>
      </c>
      <c r="K272" s="15"/>
      <c r="L272" s="15">
        <v>3444</v>
      </c>
      <c r="M272" s="15">
        <f>SUM(N272:O272)</f>
        <v>0</v>
      </c>
      <c r="N272" s="15"/>
      <c r="O272" s="15"/>
    </row>
    <row r="273" spans="1:15" ht="114" customHeight="1">
      <c r="A273" s="183" t="s">
        <v>235</v>
      </c>
      <c r="B273" s="64" t="s">
        <v>105</v>
      </c>
      <c r="C273" s="24" t="s">
        <v>419</v>
      </c>
      <c r="D273" s="24" t="s">
        <v>281</v>
      </c>
      <c r="E273" s="84" t="s">
        <v>234</v>
      </c>
      <c r="F273" s="26" t="s">
        <v>386</v>
      </c>
      <c r="G273" s="15">
        <f>SUM(H273:I273)</f>
        <v>0</v>
      </c>
      <c r="H273" s="15"/>
      <c r="I273" s="15"/>
      <c r="J273" s="15">
        <f>SUM(K273:L273)</f>
        <v>65434</v>
      </c>
      <c r="K273" s="15">
        <v>65434</v>
      </c>
      <c r="L273" s="15"/>
      <c r="M273" s="15">
        <f>SUM(N273:O273)</f>
        <v>0</v>
      </c>
      <c r="N273" s="15"/>
      <c r="O273" s="15"/>
    </row>
    <row r="274" spans="1:15" s="21" customFormat="1" ht="33.75" customHeight="1">
      <c r="A274" s="180" t="s">
        <v>821</v>
      </c>
      <c r="B274" s="56" t="s">
        <v>105</v>
      </c>
      <c r="C274" s="57" t="s">
        <v>419</v>
      </c>
      <c r="D274" s="59" t="s">
        <v>822</v>
      </c>
      <c r="E274" s="102"/>
      <c r="F274" s="59"/>
      <c r="G274" s="58">
        <f>G275</f>
        <v>16</v>
      </c>
      <c r="H274" s="58">
        <f aca="true" t="shared" si="131" ref="H274:O277">H275</f>
        <v>0</v>
      </c>
      <c r="I274" s="58">
        <f t="shared" si="131"/>
        <v>16</v>
      </c>
      <c r="J274" s="58">
        <f t="shared" si="131"/>
        <v>0</v>
      </c>
      <c r="K274" s="58">
        <f t="shared" si="131"/>
        <v>0</v>
      </c>
      <c r="L274" s="58">
        <f t="shared" si="131"/>
        <v>0</v>
      </c>
      <c r="M274" s="58">
        <f t="shared" si="131"/>
        <v>0</v>
      </c>
      <c r="N274" s="58">
        <f t="shared" si="131"/>
        <v>0</v>
      </c>
      <c r="O274" s="58">
        <f t="shared" si="131"/>
        <v>0</v>
      </c>
    </row>
    <row r="275" spans="1:15" ht="141.75">
      <c r="A275" s="183" t="s">
        <v>633</v>
      </c>
      <c r="B275" s="64" t="s">
        <v>105</v>
      </c>
      <c r="C275" s="24" t="s">
        <v>419</v>
      </c>
      <c r="D275" s="26" t="s">
        <v>822</v>
      </c>
      <c r="E275" s="65" t="s">
        <v>4</v>
      </c>
      <c r="F275" s="26"/>
      <c r="G275" s="15">
        <f>G276</f>
        <v>16</v>
      </c>
      <c r="H275" s="15">
        <f t="shared" si="131"/>
        <v>0</v>
      </c>
      <c r="I275" s="15">
        <f t="shared" si="131"/>
        <v>16</v>
      </c>
      <c r="J275" s="15">
        <f t="shared" si="131"/>
        <v>0</v>
      </c>
      <c r="K275" s="15">
        <f t="shared" si="131"/>
        <v>0</v>
      </c>
      <c r="L275" s="15">
        <f t="shared" si="131"/>
        <v>0</v>
      </c>
      <c r="M275" s="15">
        <f t="shared" si="131"/>
        <v>0</v>
      </c>
      <c r="N275" s="15">
        <f t="shared" si="131"/>
        <v>0</v>
      </c>
      <c r="O275" s="15">
        <f t="shared" si="131"/>
        <v>0</v>
      </c>
    </row>
    <row r="276" spans="1:15" ht="203.25" customHeight="1">
      <c r="A276" s="183" t="s">
        <v>358</v>
      </c>
      <c r="B276" s="64" t="s">
        <v>105</v>
      </c>
      <c r="C276" s="24" t="s">
        <v>419</v>
      </c>
      <c r="D276" s="26" t="s">
        <v>822</v>
      </c>
      <c r="E276" s="65" t="s">
        <v>359</v>
      </c>
      <c r="F276" s="26"/>
      <c r="G276" s="15">
        <f>G277</f>
        <v>16</v>
      </c>
      <c r="H276" s="15">
        <f t="shared" si="131"/>
        <v>0</v>
      </c>
      <c r="I276" s="15">
        <f t="shared" si="131"/>
        <v>16</v>
      </c>
      <c r="J276" s="15">
        <f t="shared" si="131"/>
        <v>0</v>
      </c>
      <c r="K276" s="15">
        <f t="shared" si="131"/>
        <v>0</v>
      </c>
      <c r="L276" s="15">
        <f t="shared" si="131"/>
        <v>0</v>
      </c>
      <c r="M276" s="15">
        <f t="shared" si="131"/>
        <v>0</v>
      </c>
      <c r="N276" s="15">
        <f t="shared" si="131"/>
        <v>0</v>
      </c>
      <c r="O276" s="15">
        <f t="shared" si="131"/>
        <v>0</v>
      </c>
    </row>
    <row r="277" spans="1:15" ht="141.75">
      <c r="A277" s="183" t="s">
        <v>360</v>
      </c>
      <c r="B277" s="64" t="s">
        <v>105</v>
      </c>
      <c r="C277" s="24" t="s">
        <v>419</v>
      </c>
      <c r="D277" s="26" t="s">
        <v>822</v>
      </c>
      <c r="E277" s="65" t="s">
        <v>361</v>
      </c>
      <c r="F277" s="26"/>
      <c r="G277" s="15">
        <f>G278</f>
        <v>16</v>
      </c>
      <c r="H277" s="15">
        <f t="shared" si="131"/>
        <v>0</v>
      </c>
      <c r="I277" s="15">
        <f t="shared" si="131"/>
        <v>16</v>
      </c>
      <c r="J277" s="15">
        <f t="shared" si="131"/>
        <v>0</v>
      </c>
      <c r="K277" s="15">
        <f t="shared" si="131"/>
        <v>0</v>
      </c>
      <c r="L277" s="15">
        <f t="shared" si="131"/>
        <v>0</v>
      </c>
      <c r="M277" s="15">
        <f t="shared" si="131"/>
        <v>0</v>
      </c>
      <c r="N277" s="15">
        <f t="shared" si="131"/>
        <v>0</v>
      </c>
      <c r="O277" s="15">
        <f t="shared" si="131"/>
        <v>0</v>
      </c>
    </row>
    <row r="278" spans="1:15" ht="162" customHeight="1">
      <c r="A278" s="183" t="s">
        <v>435</v>
      </c>
      <c r="B278" s="64" t="s">
        <v>105</v>
      </c>
      <c r="C278" s="24" t="s">
        <v>419</v>
      </c>
      <c r="D278" s="26" t="s">
        <v>822</v>
      </c>
      <c r="E278" s="67" t="s">
        <v>436</v>
      </c>
      <c r="F278" s="26" t="s">
        <v>386</v>
      </c>
      <c r="G278" s="15">
        <f>SUM(H278:I278)</f>
        <v>16</v>
      </c>
      <c r="H278" s="15"/>
      <c r="I278" s="15">
        <v>16</v>
      </c>
      <c r="J278" s="15">
        <f>SUM(K278:L278)</f>
        <v>0</v>
      </c>
      <c r="K278" s="15"/>
      <c r="L278" s="15"/>
      <c r="M278" s="15">
        <f>SUM(N278:O278)</f>
        <v>0</v>
      </c>
      <c r="N278" s="15"/>
      <c r="O278" s="15"/>
    </row>
    <row r="279" spans="1:15" s="21" customFormat="1" ht="31.5">
      <c r="A279" s="180" t="s">
        <v>758</v>
      </c>
      <c r="B279" s="56" t="s">
        <v>105</v>
      </c>
      <c r="C279" s="57" t="s">
        <v>423</v>
      </c>
      <c r="D279" s="59"/>
      <c r="E279" s="80"/>
      <c r="F279" s="59"/>
      <c r="G279" s="58">
        <f>G280</f>
        <v>7864</v>
      </c>
      <c r="H279" s="58">
        <f aca="true" t="shared" si="132" ref="H279:O279">H280</f>
        <v>6704.1</v>
      </c>
      <c r="I279" s="58">
        <f t="shared" si="132"/>
        <v>1159.9</v>
      </c>
      <c r="J279" s="58">
        <f t="shared" si="132"/>
        <v>19972.2</v>
      </c>
      <c r="K279" s="58">
        <f t="shared" si="132"/>
        <v>19972.2</v>
      </c>
      <c r="L279" s="58">
        <f t="shared" si="132"/>
        <v>0</v>
      </c>
      <c r="M279" s="58">
        <f t="shared" si="132"/>
        <v>0</v>
      </c>
      <c r="N279" s="58">
        <f t="shared" si="132"/>
        <v>0</v>
      </c>
      <c r="O279" s="58">
        <f t="shared" si="132"/>
        <v>0</v>
      </c>
    </row>
    <row r="280" spans="1:15" s="21" customFormat="1" ht="15.75">
      <c r="A280" s="180" t="s">
        <v>54</v>
      </c>
      <c r="B280" s="56" t="s">
        <v>105</v>
      </c>
      <c r="C280" s="57" t="s">
        <v>423</v>
      </c>
      <c r="D280" s="57" t="s">
        <v>280</v>
      </c>
      <c r="E280" s="25"/>
      <c r="F280" s="59"/>
      <c r="G280" s="58">
        <f>SUM(G281,G286)</f>
        <v>7864</v>
      </c>
      <c r="H280" s="58">
        <f aca="true" t="shared" si="133" ref="H280:O280">SUM(H281,H286)</f>
        <v>6704.1</v>
      </c>
      <c r="I280" s="58">
        <f t="shared" si="133"/>
        <v>1159.9</v>
      </c>
      <c r="J280" s="58">
        <f t="shared" si="133"/>
        <v>19972.2</v>
      </c>
      <c r="K280" s="58">
        <f t="shared" si="133"/>
        <v>19972.2</v>
      </c>
      <c r="L280" s="58">
        <f t="shared" si="133"/>
        <v>0</v>
      </c>
      <c r="M280" s="58">
        <f t="shared" si="133"/>
        <v>0</v>
      </c>
      <c r="N280" s="58">
        <f t="shared" si="133"/>
        <v>0</v>
      </c>
      <c r="O280" s="58">
        <f t="shared" si="133"/>
        <v>0</v>
      </c>
    </row>
    <row r="281" spans="1:15" ht="126" customHeight="1">
      <c r="A281" s="183" t="s">
        <v>223</v>
      </c>
      <c r="B281" s="64" t="s">
        <v>105</v>
      </c>
      <c r="C281" s="24" t="s">
        <v>423</v>
      </c>
      <c r="D281" s="24" t="s">
        <v>280</v>
      </c>
      <c r="E281" s="25" t="s">
        <v>220</v>
      </c>
      <c r="F281" s="26"/>
      <c r="G281" s="15">
        <f>G282</f>
        <v>7105</v>
      </c>
      <c r="H281" s="15">
        <f aca="true" t="shared" si="134" ref="H281:O282">H282</f>
        <v>6704.1</v>
      </c>
      <c r="I281" s="15">
        <f t="shared" si="134"/>
        <v>400.9</v>
      </c>
      <c r="J281" s="15">
        <f t="shared" si="134"/>
        <v>0</v>
      </c>
      <c r="K281" s="15">
        <f t="shared" si="134"/>
        <v>0</v>
      </c>
      <c r="L281" s="15">
        <f t="shared" si="134"/>
        <v>0</v>
      </c>
      <c r="M281" s="15">
        <f t="shared" si="134"/>
        <v>0</v>
      </c>
      <c r="N281" s="15">
        <f t="shared" si="134"/>
        <v>0</v>
      </c>
      <c r="O281" s="15">
        <f t="shared" si="134"/>
        <v>0</v>
      </c>
    </row>
    <row r="282" spans="1:15" ht="204.75">
      <c r="A282" s="183" t="s">
        <v>224</v>
      </c>
      <c r="B282" s="64" t="s">
        <v>105</v>
      </c>
      <c r="C282" s="24" t="s">
        <v>423</v>
      </c>
      <c r="D282" s="24" t="s">
        <v>280</v>
      </c>
      <c r="E282" s="25" t="s">
        <v>221</v>
      </c>
      <c r="F282" s="26"/>
      <c r="G282" s="15">
        <f>G283</f>
        <v>7105</v>
      </c>
      <c r="H282" s="15">
        <f t="shared" si="134"/>
        <v>6704.1</v>
      </c>
      <c r="I282" s="15">
        <f t="shared" si="134"/>
        <v>400.9</v>
      </c>
      <c r="J282" s="15">
        <f t="shared" si="134"/>
        <v>0</v>
      </c>
      <c r="K282" s="15">
        <f t="shared" si="134"/>
        <v>0</v>
      </c>
      <c r="L282" s="15">
        <f t="shared" si="134"/>
        <v>0</v>
      </c>
      <c r="M282" s="15">
        <f t="shared" si="134"/>
        <v>0</v>
      </c>
      <c r="N282" s="15">
        <f t="shared" si="134"/>
        <v>0</v>
      </c>
      <c r="O282" s="15">
        <f t="shared" si="134"/>
        <v>0</v>
      </c>
    </row>
    <row r="283" spans="1:15" ht="63">
      <c r="A283" s="183" t="s">
        <v>997</v>
      </c>
      <c r="B283" s="64" t="s">
        <v>105</v>
      </c>
      <c r="C283" s="24" t="s">
        <v>423</v>
      </c>
      <c r="D283" s="24" t="s">
        <v>280</v>
      </c>
      <c r="E283" s="65" t="s">
        <v>222</v>
      </c>
      <c r="F283" s="26"/>
      <c r="G283" s="15">
        <f>SUM(G284:G285)</f>
        <v>7105</v>
      </c>
      <c r="H283" s="15">
        <f aca="true" t="shared" si="135" ref="H283:O283">SUM(H284:H285)</f>
        <v>6704.1</v>
      </c>
      <c r="I283" s="15">
        <f t="shared" si="135"/>
        <v>400.9</v>
      </c>
      <c r="J283" s="15">
        <f t="shared" si="135"/>
        <v>0</v>
      </c>
      <c r="K283" s="15">
        <f t="shared" si="135"/>
        <v>0</v>
      </c>
      <c r="L283" s="15">
        <f t="shared" si="135"/>
        <v>0</v>
      </c>
      <c r="M283" s="15">
        <f t="shared" si="135"/>
        <v>0</v>
      </c>
      <c r="N283" s="15">
        <f t="shared" si="135"/>
        <v>0</v>
      </c>
      <c r="O283" s="15">
        <f t="shared" si="135"/>
        <v>0</v>
      </c>
    </row>
    <row r="284" spans="1:15" ht="63">
      <c r="A284" s="183" t="s">
        <v>240</v>
      </c>
      <c r="B284" s="64" t="s">
        <v>105</v>
      </c>
      <c r="C284" s="24" t="s">
        <v>423</v>
      </c>
      <c r="D284" s="24" t="s">
        <v>280</v>
      </c>
      <c r="E284" s="67" t="s">
        <v>974</v>
      </c>
      <c r="F284" s="26" t="s">
        <v>386</v>
      </c>
      <c r="G284" s="15">
        <f>SUM(H284:I284)</f>
        <v>48</v>
      </c>
      <c r="H284" s="15"/>
      <c r="I284" s="15">
        <v>48</v>
      </c>
      <c r="J284" s="15">
        <f>SUM(K284:L284)</f>
        <v>0</v>
      </c>
      <c r="K284" s="15"/>
      <c r="L284" s="15"/>
      <c r="M284" s="15">
        <f>SUM(N284:O284)</f>
        <v>0</v>
      </c>
      <c r="N284" s="15"/>
      <c r="O284" s="15"/>
    </row>
    <row r="285" spans="1:15" ht="141.75">
      <c r="A285" s="183" t="s">
        <v>225</v>
      </c>
      <c r="B285" s="64" t="s">
        <v>105</v>
      </c>
      <c r="C285" s="24" t="s">
        <v>423</v>
      </c>
      <c r="D285" s="24" t="s">
        <v>280</v>
      </c>
      <c r="E285" s="67" t="s">
        <v>239</v>
      </c>
      <c r="F285" s="26" t="s">
        <v>386</v>
      </c>
      <c r="G285" s="15">
        <f>SUM(H285:I285)</f>
        <v>7057</v>
      </c>
      <c r="H285" s="15">
        <v>6704.1</v>
      </c>
      <c r="I285" s="15">
        <v>352.9</v>
      </c>
      <c r="J285" s="15">
        <f>SUM(K285:L285)</f>
        <v>0</v>
      </c>
      <c r="K285" s="15"/>
      <c r="L285" s="15"/>
      <c r="M285" s="15">
        <f>SUM(N285:O285)</f>
        <v>0</v>
      </c>
      <c r="N285" s="15"/>
      <c r="O285" s="15"/>
    </row>
    <row r="286" spans="1:15" ht="111.75" customHeight="1">
      <c r="A286" s="142" t="s">
        <v>825</v>
      </c>
      <c r="B286" s="23">
        <v>855</v>
      </c>
      <c r="C286" s="24" t="s">
        <v>423</v>
      </c>
      <c r="D286" s="24" t="s">
        <v>280</v>
      </c>
      <c r="E286" s="25">
        <v>12</v>
      </c>
      <c r="F286" s="26"/>
      <c r="G286" s="15">
        <f>SUM(G287,G290)</f>
        <v>759</v>
      </c>
      <c r="H286" s="15">
        <f aca="true" t="shared" si="136" ref="H286:O286">SUM(H287,H290)</f>
        <v>0</v>
      </c>
      <c r="I286" s="15">
        <f t="shared" si="136"/>
        <v>759</v>
      </c>
      <c r="J286" s="15">
        <f t="shared" si="136"/>
        <v>19972.2</v>
      </c>
      <c r="K286" s="15">
        <f t="shared" si="136"/>
        <v>19972.2</v>
      </c>
      <c r="L286" s="15">
        <f t="shared" si="136"/>
        <v>0</v>
      </c>
      <c r="M286" s="15">
        <f t="shared" si="136"/>
        <v>0</v>
      </c>
      <c r="N286" s="15">
        <f t="shared" si="136"/>
        <v>0</v>
      </c>
      <c r="O286" s="15">
        <f t="shared" si="136"/>
        <v>0</v>
      </c>
    </row>
    <row r="287" spans="1:15" ht="94.5">
      <c r="A287" s="142" t="s">
        <v>797</v>
      </c>
      <c r="B287" s="23">
        <v>855</v>
      </c>
      <c r="C287" s="24" t="s">
        <v>423</v>
      </c>
      <c r="D287" s="24" t="s">
        <v>280</v>
      </c>
      <c r="E287" s="25" t="s">
        <v>746</v>
      </c>
      <c r="F287" s="26"/>
      <c r="G287" s="15">
        <f>SUM(G288)</f>
        <v>0</v>
      </c>
      <c r="H287" s="15">
        <f aca="true" t="shared" si="137" ref="H287:O287">SUM(H288)</f>
        <v>0</v>
      </c>
      <c r="I287" s="15">
        <f t="shared" si="137"/>
        <v>0</v>
      </c>
      <c r="J287" s="15">
        <f t="shared" si="137"/>
        <v>19972.2</v>
      </c>
      <c r="K287" s="15">
        <f t="shared" si="137"/>
        <v>19972.2</v>
      </c>
      <c r="L287" s="15">
        <f t="shared" si="137"/>
        <v>0</v>
      </c>
      <c r="M287" s="15">
        <f t="shared" si="137"/>
        <v>0</v>
      </c>
      <c r="N287" s="15">
        <f t="shared" si="137"/>
        <v>0</v>
      </c>
      <c r="O287" s="15">
        <f t="shared" si="137"/>
        <v>0</v>
      </c>
    </row>
    <row r="288" spans="1:15" ht="63">
      <c r="A288" s="142" t="s">
        <v>82</v>
      </c>
      <c r="B288" s="23">
        <v>855</v>
      </c>
      <c r="C288" s="24" t="s">
        <v>423</v>
      </c>
      <c r="D288" s="24" t="s">
        <v>280</v>
      </c>
      <c r="E288" s="25" t="s">
        <v>878</v>
      </c>
      <c r="F288" s="26"/>
      <c r="G288" s="15">
        <f aca="true" t="shared" si="138" ref="G288:O288">SUM(G289:G289)</f>
        <v>0</v>
      </c>
      <c r="H288" s="15">
        <f t="shared" si="138"/>
        <v>0</v>
      </c>
      <c r="I288" s="15">
        <f t="shared" si="138"/>
        <v>0</v>
      </c>
      <c r="J288" s="15">
        <f t="shared" si="138"/>
        <v>19972.2</v>
      </c>
      <c r="K288" s="15">
        <f t="shared" si="138"/>
        <v>19972.2</v>
      </c>
      <c r="L288" s="15">
        <f t="shared" si="138"/>
        <v>0</v>
      </c>
      <c r="M288" s="15">
        <f t="shared" si="138"/>
        <v>0</v>
      </c>
      <c r="N288" s="15">
        <f t="shared" si="138"/>
        <v>0</v>
      </c>
      <c r="O288" s="15">
        <f t="shared" si="138"/>
        <v>0</v>
      </c>
    </row>
    <row r="289" spans="1:15" ht="173.25">
      <c r="A289" s="151" t="s">
        <v>879</v>
      </c>
      <c r="B289" s="23">
        <v>855</v>
      </c>
      <c r="C289" s="24" t="s">
        <v>423</v>
      </c>
      <c r="D289" s="24" t="s">
        <v>280</v>
      </c>
      <c r="E289" s="81" t="s">
        <v>951</v>
      </c>
      <c r="F289" s="26" t="s">
        <v>386</v>
      </c>
      <c r="G289" s="15">
        <f>SUM(H289:I289)</f>
        <v>0</v>
      </c>
      <c r="H289" s="15"/>
      <c r="I289" s="15"/>
      <c r="J289" s="15">
        <f>SUM(K289:L289)</f>
        <v>19972.2</v>
      </c>
      <c r="K289" s="15">
        <v>19972.2</v>
      </c>
      <c r="L289" s="15"/>
      <c r="M289" s="15">
        <f>SUM(N289:O289)</f>
        <v>0</v>
      </c>
      <c r="N289" s="15"/>
      <c r="O289" s="15"/>
    </row>
    <row r="290" spans="1:15" ht="126">
      <c r="A290" s="142" t="s">
        <v>1002</v>
      </c>
      <c r="B290" s="23">
        <v>855</v>
      </c>
      <c r="C290" s="24" t="s">
        <v>423</v>
      </c>
      <c r="D290" s="24" t="s">
        <v>280</v>
      </c>
      <c r="E290" s="25" t="s">
        <v>1000</v>
      </c>
      <c r="F290" s="26"/>
      <c r="G290" s="15">
        <f>G291</f>
        <v>759</v>
      </c>
      <c r="H290" s="15">
        <f aca="true" t="shared" si="139" ref="H290:O290">H291</f>
        <v>0</v>
      </c>
      <c r="I290" s="15">
        <f t="shared" si="139"/>
        <v>759</v>
      </c>
      <c r="J290" s="15">
        <f t="shared" si="139"/>
        <v>0</v>
      </c>
      <c r="K290" s="15">
        <f t="shared" si="139"/>
        <v>0</v>
      </c>
      <c r="L290" s="15">
        <f t="shared" si="139"/>
        <v>0</v>
      </c>
      <c r="M290" s="15">
        <f t="shared" si="139"/>
        <v>0</v>
      </c>
      <c r="N290" s="15">
        <f t="shared" si="139"/>
        <v>0</v>
      </c>
      <c r="O290" s="15">
        <f t="shared" si="139"/>
        <v>0</v>
      </c>
    </row>
    <row r="291" spans="1:15" ht="157.5">
      <c r="A291" s="142" t="s">
        <v>1003</v>
      </c>
      <c r="B291" s="23">
        <v>855</v>
      </c>
      <c r="C291" s="24" t="s">
        <v>423</v>
      </c>
      <c r="D291" s="24" t="s">
        <v>280</v>
      </c>
      <c r="E291" s="25" t="s">
        <v>1001</v>
      </c>
      <c r="F291" s="26"/>
      <c r="G291" s="15">
        <f>SUM(G292:G293)</f>
        <v>759</v>
      </c>
      <c r="H291" s="15">
        <f aca="true" t="shared" si="140" ref="H291:O291">SUM(H292:H293)</f>
        <v>0</v>
      </c>
      <c r="I291" s="15">
        <f t="shared" si="140"/>
        <v>759</v>
      </c>
      <c r="J291" s="15">
        <f t="shared" si="140"/>
        <v>0</v>
      </c>
      <c r="K291" s="15">
        <f t="shared" si="140"/>
        <v>0</v>
      </c>
      <c r="L291" s="15">
        <f t="shared" si="140"/>
        <v>0</v>
      </c>
      <c r="M291" s="15">
        <f t="shared" si="140"/>
        <v>0</v>
      </c>
      <c r="N291" s="15">
        <f t="shared" si="140"/>
        <v>0</v>
      </c>
      <c r="O291" s="15">
        <f t="shared" si="140"/>
        <v>0</v>
      </c>
    </row>
    <row r="292" spans="1:15" ht="157.5">
      <c r="A292" s="183" t="s">
        <v>245</v>
      </c>
      <c r="B292" s="64" t="s">
        <v>105</v>
      </c>
      <c r="C292" s="24" t="s">
        <v>423</v>
      </c>
      <c r="D292" s="24" t="s">
        <v>280</v>
      </c>
      <c r="E292" s="26" t="s">
        <v>140</v>
      </c>
      <c r="F292" s="26" t="s">
        <v>386</v>
      </c>
      <c r="G292" s="15">
        <f>SUM(H292:I292)</f>
        <v>735</v>
      </c>
      <c r="H292" s="15"/>
      <c r="I292" s="15">
        <v>735</v>
      </c>
      <c r="J292" s="15">
        <f>SUM(K290:L290)</f>
        <v>0</v>
      </c>
      <c r="K292" s="15"/>
      <c r="L292" s="15"/>
      <c r="M292" s="15">
        <f>SUM(N292:O292)</f>
        <v>0</v>
      </c>
      <c r="N292" s="15"/>
      <c r="O292" s="15"/>
    </row>
    <row r="293" spans="1:15" ht="189">
      <c r="A293" s="183" t="s">
        <v>141</v>
      </c>
      <c r="B293" s="64" t="s">
        <v>105</v>
      </c>
      <c r="C293" s="24" t="s">
        <v>423</v>
      </c>
      <c r="D293" s="24" t="s">
        <v>280</v>
      </c>
      <c r="E293" s="26" t="s">
        <v>140</v>
      </c>
      <c r="F293" s="26" t="s">
        <v>759</v>
      </c>
      <c r="G293" s="15">
        <f>SUM(H293:I293)</f>
        <v>24</v>
      </c>
      <c r="H293" s="15"/>
      <c r="I293" s="15">
        <v>24</v>
      </c>
      <c r="J293" s="15">
        <f>SUM(K291:L291)</f>
        <v>0</v>
      </c>
      <c r="K293" s="15"/>
      <c r="L293" s="15"/>
      <c r="M293" s="15">
        <f>SUM(N293:O293)</f>
        <v>0</v>
      </c>
      <c r="N293" s="15"/>
      <c r="O293" s="15"/>
    </row>
    <row r="294" spans="1:15" ht="15.75">
      <c r="A294" s="180" t="s">
        <v>55</v>
      </c>
      <c r="B294" s="56" t="s">
        <v>105</v>
      </c>
      <c r="C294" s="57" t="s">
        <v>538</v>
      </c>
      <c r="D294" s="26"/>
      <c r="E294" s="26"/>
      <c r="F294" s="90"/>
      <c r="G294" s="20">
        <f aca="true" t="shared" si="141" ref="G294:O294">SUM(G295,G301,)</f>
        <v>155008.6</v>
      </c>
      <c r="H294" s="20">
        <f t="shared" si="141"/>
        <v>137491</v>
      </c>
      <c r="I294" s="20">
        <f t="shared" si="141"/>
        <v>17517.6</v>
      </c>
      <c r="J294" s="20">
        <f t="shared" si="141"/>
        <v>120608</v>
      </c>
      <c r="K294" s="20">
        <f t="shared" si="141"/>
        <v>115004.6</v>
      </c>
      <c r="L294" s="20">
        <f t="shared" si="141"/>
        <v>5603.4</v>
      </c>
      <c r="M294" s="20">
        <f t="shared" si="141"/>
        <v>83559</v>
      </c>
      <c r="N294" s="20">
        <f t="shared" si="141"/>
        <v>79381</v>
      </c>
      <c r="O294" s="20">
        <f t="shared" si="141"/>
        <v>4178</v>
      </c>
    </row>
    <row r="295" spans="1:15" s="21" customFormat="1" ht="15.75">
      <c r="A295" s="180" t="s">
        <v>901</v>
      </c>
      <c r="B295" s="56" t="s">
        <v>105</v>
      </c>
      <c r="C295" s="57" t="s">
        <v>538</v>
      </c>
      <c r="D295" s="59" t="s">
        <v>418</v>
      </c>
      <c r="E295" s="59"/>
      <c r="F295" s="19"/>
      <c r="G295" s="20">
        <f>G296</f>
        <v>57876.6</v>
      </c>
      <c r="H295" s="20">
        <f aca="true" t="shared" si="142" ref="H295:O297">H296</f>
        <v>53507</v>
      </c>
      <c r="I295" s="20">
        <f t="shared" si="142"/>
        <v>4369.6</v>
      </c>
      <c r="J295" s="20">
        <f t="shared" si="142"/>
        <v>61181</v>
      </c>
      <c r="K295" s="20">
        <f t="shared" si="142"/>
        <v>58549</v>
      </c>
      <c r="L295" s="20">
        <f t="shared" si="142"/>
        <v>2632</v>
      </c>
      <c r="M295" s="20">
        <f t="shared" si="142"/>
        <v>0</v>
      </c>
      <c r="N295" s="20">
        <f t="shared" si="142"/>
        <v>0</v>
      </c>
      <c r="O295" s="20">
        <f t="shared" si="142"/>
        <v>0</v>
      </c>
    </row>
    <row r="296" spans="1:15" ht="63">
      <c r="A296" s="183" t="s">
        <v>827</v>
      </c>
      <c r="B296" s="64" t="s">
        <v>105</v>
      </c>
      <c r="C296" s="24" t="s">
        <v>538</v>
      </c>
      <c r="D296" s="26" t="s">
        <v>418</v>
      </c>
      <c r="E296" s="62" t="s">
        <v>526</v>
      </c>
      <c r="F296" s="90"/>
      <c r="G296" s="91">
        <f>G297</f>
        <v>57876.6</v>
      </c>
      <c r="H296" s="91">
        <f t="shared" si="142"/>
        <v>53507</v>
      </c>
      <c r="I296" s="91">
        <f t="shared" si="142"/>
        <v>4369.6</v>
      </c>
      <c r="J296" s="91">
        <f t="shared" si="142"/>
        <v>61181</v>
      </c>
      <c r="K296" s="91">
        <f t="shared" si="142"/>
        <v>58549</v>
      </c>
      <c r="L296" s="91">
        <f t="shared" si="142"/>
        <v>2632</v>
      </c>
      <c r="M296" s="91">
        <f t="shared" si="142"/>
        <v>0</v>
      </c>
      <c r="N296" s="91">
        <f t="shared" si="142"/>
        <v>0</v>
      </c>
      <c r="O296" s="91">
        <f t="shared" si="142"/>
        <v>0</v>
      </c>
    </row>
    <row r="297" spans="1:15" ht="63">
      <c r="A297" s="183" t="s">
        <v>486</v>
      </c>
      <c r="B297" s="64" t="s">
        <v>105</v>
      </c>
      <c r="C297" s="24" t="s">
        <v>538</v>
      </c>
      <c r="D297" s="26" t="s">
        <v>418</v>
      </c>
      <c r="E297" s="62" t="s">
        <v>170</v>
      </c>
      <c r="F297" s="90"/>
      <c r="G297" s="91">
        <f>G298</f>
        <v>57876.6</v>
      </c>
      <c r="H297" s="91">
        <f t="shared" si="142"/>
        <v>53507</v>
      </c>
      <c r="I297" s="91">
        <f t="shared" si="142"/>
        <v>4369.6</v>
      </c>
      <c r="J297" s="91">
        <f t="shared" si="142"/>
        <v>61181</v>
      </c>
      <c r="K297" s="91">
        <f t="shared" si="142"/>
        <v>58549</v>
      </c>
      <c r="L297" s="91">
        <f t="shared" si="142"/>
        <v>2632</v>
      </c>
      <c r="M297" s="91">
        <f t="shared" si="142"/>
        <v>0</v>
      </c>
      <c r="N297" s="91">
        <f t="shared" si="142"/>
        <v>0</v>
      </c>
      <c r="O297" s="91">
        <f t="shared" si="142"/>
        <v>0</v>
      </c>
    </row>
    <row r="298" spans="1:15" ht="63">
      <c r="A298" s="183" t="s">
        <v>486</v>
      </c>
      <c r="B298" s="64" t="s">
        <v>105</v>
      </c>
      <c r="C298" s="24" t="s">
        <v>538</v>
      </c>
      <c r="D298" s="26" t="s">
        <v>418</v>
      </c>
      <c r="E298" s="62" t="s">
        <v>487</v>
      </c>
      <c r="F298" s="90"/>
      <c r="G298" s="91">
        <f aca="true" t="shared" si="143" ref="G298:O298">SUM(G299:G300)</f>
        <v>57876.6</v>
      </c>
      <c r="H298" s="91">
        <f t="shared" si="143"/>
        <v>53507</v>
      </c>
      <c r="I298" s="91">
        <f t="shared" si="143"/>
        <v>4369.6</v>
      </c>
      <c r="J298" s="91">
        <f t="shared" si="143"/>
        <v>61181</v>
      </c>
      <c r="K298" s="91">
        <f t="shared" si="143"/>
        <v>58549</v>
      </c>
      <c r="L298" s="91">
        <f t="shared" si="143"/>
        <v>2632</v>
      </c>
      <c r="M298" s="91">
        <f t="shared" si="143"/>
        <v>0</v>
      </c>
      <c r="N298" s="91">
        <f t="shared" si="143"/>
        <v>0</v>
      </c>
      <c r="O298" s="91">
        <f t="shared" si="143"/>
        <v>0</v>
      </c>
    </row>
    <row r="299" spans="1:15" ht="94.5">
      <c r="A299" s="183" t="s">
        <v>414</v>
      </c>
      <c r="B299" s="64" t="s">
        <v>105</v>
      </c>
      <c r="C299" s="24" t="s">
        <v>538</v>
      </c>
      <c r="D299" s="26" t="s">
        <v>418</v>
      </c>
      <c r="E299" s="26" t="s">
        <v>488</v>
      </c>
      <c r="F299" s="90" t="s">
        <v>386</v>
      </c>
      <c r="G299" s="91">
        <f>SUM(H299:I299)</f>
        <v>4369.6</v>
      </c>
      <c r="H299" s="91"/>
      <c r="I299" s="91">
        <v>4369.6</v>
      </c>
      <c r="J299" s="91">
        <f>SUM(K299:L299)</f>
        <v>2632</v>
      </c>
      <c r="K299" s="91"/>
      <c r="L299" s="91">
        <f>450+15+2167</f>
        <v>2632</v>
      </c>
      <c r="M299" s="91">
        <f>SUM(N299:O299)</f>
        <v>0</v>
      </c>
      <c r="N299" s="91"/>
      <c r="O299" s="91"/>
    </row>
    <row r="300" spans="1:15" ht="110.25">
      <c r="A300" s="183" t="s">
        <v>552</v>
      </c>
      <c r="B300" s="64" t="s">
        <v>105</v>
      </c>
      <c r="C300" s="24" t="s">
        <v>538</v>
      </c>
      <c r="D300" s="26" t="s">
        <v>418</v>
      </c>
      <c r="E300" s="26" t="s">
        <v>489</v>
      </c>
      <c r="F300" s="90" t="s">
        <v>386</v>
      </c>
      <c r="G300" s="91">
        <f>SUM(H300:I300)</f>
        <v>53507</v>
      </c>
      <c r="H300" s="91">
        <v>53507</v>
      </c>
      <c r="I300" s="91"/>
      <c r="J300" s="91">
        <f>SUM(K300:L300)</f>
        <v>58549</v>
      </c>
      <c r="K300" s="91">
        <v>58549</v>
      </c>
      <c r="L300" s="91"/>
      <c r="M300" s="91">
        <f>SUM(N300:O300)</f>
        <v>0</v>
      </c>
      <c r="N300" s="91"/>
      <c r="O300" s="91"/>
    </row>
    <row r="301" spans="1:15" ht="15.75">
      <c r="A301" s="180" t="s">
        <v>902</v>
      </c>
      <c r="B301" s="56" t="s">
        <v>105</v>
      </c>
      <c r="C301" s="57" t="s">
        <v>538</v>
      </c>
      <c r="D301" s="59" t="s">
        <v>424</v>
      </c>
      <c r="E301" s="59"/>
      <c r="F301" s="19"/>
      <c r="G301" s="20">
        <f>G302</f>
        <v>97132</v>
      </c>
      <c r="H301" s="20">
        <f aca="true" t="shared" si="144" ref="H301:O302">H302</f>
        <v>83984</v>
      </c>
      <c r="I301" s="20">
        <f t="shared" si="144"/>
        <v>13148</v>
      </c>
      <c r="J301" s="20">
        <f>J302</f>
        <v>59427</v>
      </c>
      <c r="K301" s="20">
        <f t="shared" si="144"/>
        <v>56455.6</v>
      </c>
      <c r="L301" s="20">
        <f t="shared" si="144"/>
        <v>2971.3999999999996</v>
      </c>
      <c r="M301" s="20">
        <f>M302</f>
        <v>83559</v>
      </c>
      <c r="N301" s="20">
        <f t="shared" si="144"/>
        <v>79381</v>
      </c>
      <c r="O301" s="20">
        <f t="shared" si="144"/>
        <v>4178</v>
      </c>
    </row>
    <row r="302" spans="1:15" ht="63">
      <c r="A302" s="183" t="s">
        <v>827</v>
      </c>
      <c r="B302" s="64" t="s">
        <v>105</v>
      </c>
      <c r="C302" s="24" t="s">
        <v>538</v>
      </c>
      <c r="D302" s="26" t="s">
        <v>424</v>
      </c>
      <c r="E302" s="62" t="s">
        <v>526</v>
      </c>
      <c r="F302" s="90"/>
      <c r="G302" s="91">
        <f>G303</f>
        <v>97132</v>
      </c>
      <c r="H302" s="91">
        <f t="shared" si="144"/>
        <v>83984</v>
      </c>
      <c r="I302" s="91">
        <f t="shared" si="144"/>
        <v>13148</v>
      </c>
      <c r="J302" s="91">
        <f t="shared" si="144"/>
        <v>59427</v>
      </c>
      <c r="K302" s="91">
        <f t="shared" si="144"/>
        <v>56455.6</v>
      </c>
      <c r="L302" s="91">
        <f t="shared" si="144"/>
        <v>2971.3999999999996</v>
      </c>
      <c r="M302" s="91">
        <f t="shared" si="144"/>
        <v>83559</v>
      </c>
      <c r="N302" s="91">
        <f t="shared" si="144"/>
        <v>79381</v>
      </c>
      <c r="O302" s="91">
        <f t="shared" si="144"/>
        <v>4178</v>
      </c>
    </row>
    <row r="303" spans="1:15" ht="110.25">
      <c r="A303" s="183" t="s">
        <v>828</v>
      </c>
      <c r="B303" s="64" t="s">
        <v>105</v>
      </c>
      <c r="C303" s="24" t="s">
        <v>538</v>
      </c>
      <c r="D303" s="26" t="s">
        <v>424</v>
      </c>
      <c r="E303" s="62" t="s">
        <v>527</v>
      </c>
      <c r="F303" s="90"/>
      <c r="G303" s="91">
        <f>SUM(G304,G307)</f>
        <v>97132</v>
      </c>
      <c r="H303" s="91">
        <f aca="true" t="shared" si="145" ref="H303:O303">SUM(H304,H307)</f>
        <v>83984</v>
      </c>
      <c r="I303" s="91">
        <f t="shared" si="145"/>
        <v>13148</v>
      </c>
      <c r="J303" s="91">
        <f t="shared" si="145"/>
        <v>59427</v>
      </c>
      <c r="K303" s="91">
        <f t="shared" si="145"/>
        <v>56455.6</v>
      </c>
      <c r="L303" s="91">
        <f t="shared" si="145"/>
        <v>2971.3999999999996</v>
      </c>
      <c r="M303" s="91">
        <f t="shared" si="145"/>
        <v>83559</v>
      </c>
      <c r="N303" s="91">
        <f t="shared" si="145"/>
        <v>79381</v>
      </c>
      <c r="O303" s="91">
        <f t="shared" si="145"/>
        <v>4178</v>
      </c>
    </row>
    <row r="304" spans="1:15" ht="63">
      <c r="A304" s="183" t="s">
        <v>528</v>
      </c>
      <c r="B304" s="64" t="s">
        <v>105</v>
      </c>
      <c r="C304" s="24" t="s">
        <v>538</v>
      </c>
      <c r="D304" s="26" t="s">
        <v>424</v>
      </c>
      <c r="E304" s="62" t="s">
        <v>529</v>
      </c>
      <c r="F304" s="90"/>
      <c r="G304" s="91">
        <f>SUM(G305:G306)</f>
        <v>73093.2</v>
      </c>
      <c r="H304" s="91">
        <f aca="true" t="shared" si="146" ref="H304:O304">SUM(H305:H306)</f>
        <v>61147.2</v>
      </c>
      <c r="I304" s="91">
        <f t="shared" si="146"/>
        <v>11946</v>
      </c>
      <c r="J304" s="91">
        <f t="shared" si="146"/>
        <v>15443.800000000001</v>
      </c>
      <c r="K304" s="91">
        <f t="shared" si="146"/>
        <v>14671.6</v>
      </c>
      <c r="L304" s="91">
        <f t="shared" si="146"/>
        <v>772.2</v>
      </c>
      <c r="M304" s="91">
        <f t="shared" si="146"/>
        <v>83559</v>
      </c>
      <c r="N304" s="91">
        <f t="shared" si="146"/>
        <v>79381</v>
      </c>
      <c r="O304" s="91">
        <f t="shared" si="146"/>
        <v>4178</v>
      </c>
    </row>
    <row r="305" spans="1:15" ht="94.5">
      <c r="A305" s="183" t="s">
        <v>414</v>
      </c>
      <c r="B305" s="64" t="s">
        <v>105</v>
      </c>
      <c r="C305" s="24" t="s">
        <v>538</v>
      </c>
      <c r="D305" s="26" t="s">
        <v>424</v>
      </c>
      <c r="E305" s="26" t="s">
        <v>755</v>
      </c>
      <c r="F305" s="90" t="s">
        <v>386</v>
      </c>
      <c r="G305" s="91">
        <f>SUM(H305:I305)</f>
        <v>11946</v>
      </c>
      <c r="H305" s="91"/>
      <c r="I305" s="91">
        <v>11946</v>
      </c>
      <c r="J305" s="91">
        <f>SUM(K305:L305)</f>
        <v>772.2</v>
      </c>
      <c r="K305" s="91"/>
      <c r="L305" s="91">
        <f>597+175.2</f>
        <v>772.2</v>
      </c>
      <c r="M305" s="91">
        <f>SUM(N305:O305)</f>
        <v>4178</v>
      </c>
      <c r="N305" s="91"/>
      <c r="O305" s="91">
        <v>4178</v>
      </c>
    </row>
    <row r="306" spans="1:15" ht="110.25">
      <c r="A306" s="183" t="s">
        <v>552</v>
      </c>
      <c r="B306" s="64" t="s">
        <v>105</v>
      </c>
      <c r="C306" s="24" t="s">
        <v>538</v>
      </c>
      <c r="D306" s="26" t="s">
        <v>424</v>
      </c>
      <c r="E306" s="26" t="s">
        <v>590</v>
      </c>
      <c r="F306" s="90" t="s">
        <v>386</v>
      </c>
      <c r="G306" s="91">
        <f>SUM(H306:I306)</f>
        <v>61147.2</v>
      </c>
      <c r="H306" s="91">
        <v>61147.2</v>
      </c>
      <c r="I306" s="91"/>
      <c r="J306" s="91">
        <f>SUM(K306:L306)</f>
        <v>14671.6</v>
      </c>
      <c r="K306" s="91">
        <v>14671.6</v>
      </c>
      <c r="L306" s="91"/>
      <c r="M306" s="91">
        <f>SUM(N306:O306)</f>
        <v>79381</v>
      </c>
      <c r="N306" s="91">
        <v>79381</v>
      </c>
      <c r="O306" s="91"/>
    </row>
    <row r="307" spans="1:15" ht="78.75">
      <c r="A307" s="183" t="s">
        <v>153</v>
      </c>
      <c r="B307" s="64" t="s">
        <v>105</v>
      </c>
      <c r="C307" s="24" t="s">
        <v>538</v>
      </c>
      <c r="D307" s="26" t="s">
        <v>424</v>
      </c>
      <c r="E307" s="62" t="s">
        <v>144</v>
      </c>
      <c r="F307" s="90"/>
      <c r="G307" s="91">
        <f>G308</f>
        <v>24038.8</v>
      </c>
      <c r="H307" s="91">
        <f aca="true" t="shared" si="147" ref="H307:O307">H308</f>
        <v>22836.8</v>
      </c>
      <c r="I307" s="91">
        <f t="shared" si="147"/>
        <v>1202</v>
      </c>
      <c r="J307" s="91">
        <f t="shared" si="147"/>
        <v>43983.2</v>
      </c>
      <c r="K307" s="91">
        <f t="shared" si="147"/>
        <v>41784</v>
      </c>
      <c r="L307" s="91">
        <f t="shared" si="147"/>
        <v>2199.2</v>
      </c>
      <c r="M307" s="91">
        <f t="shared" si="147"/>
        <v>0</v>
      </c>
      <c r="N307" s="91">
        <f t="shared" si="147"/>
        <v>0</v>
      </c>
      <c r="O307" s="91">
        <f t="shared" si="147"/>
        <v>0</v>
      </c>
    </row>
    <row r="308" spans="1:15" ht="135">
      <c r="A308" s="190" t="s">
        <v>142</v>
      </c>
      <c r="B308" s="64" t="s">
        <v>105</v>
      </c>
      <c r="C308" s="26" t="s">
        <v>538</v>
      </c>
      <c r="D308" s="26" t="s">
        <v>424</v>
      </c>
      <c r="E308" s="104" t="s">
        <v>143</v>
      </c>
      <c r="F308" s="90" t="s">
        <v>386</v>
      </c>
      <c r="G308" s="91">
        <f>H308+I308</f>
        <v>24038.8</v>
      </c>
      <c r="H308" s="91">
        <v>22836.8</v>
      </c>
      <c r="I308" s="91">
        <v>1202</v>
      </c>
      <c r="J308" s="91">
        <f>K308+L308</f>
        <v>43983.2</v>
      </c>
      <c r="K308" s="91">
        <v>41784</v>
      </c>
      <c r="L308" s="91">
        <v>2199.2</v>
      </c>
      <c r="M308" s="91">
        <f>N308+O308</f>
        <v>0</v>
      </c>
      <c r="N308" s="91"/>
      <c r="O308" s="91"/>
    </row>
    <row r="309" spans="1:15" s="21" customFormat="1" ht="15.75">
      <c r="A309" s="191" t="s">
        <v>906</v>
      </c>
      <c r="B309" s="56" t="s">
        <v>105</v>
      </c>
      <c r="C309" s="59" t="s">
        <v>282</v>
      </c>
      <c r="D309" s="59"/>
      <c r="E309" s="85"/>
      <c r="F309" s="59"/>
      <c r="G309" s="58">
        <f>SUM(G310,G316)</f>
        <v>63478.9</v>
      </c>
      <c r="H309" s="58">
        <f aca="true" t="shared" si="148" ref="H309:O309">SUM(H310,H316)</f>
        <v>43169.6</v>
      </c>
      <c r="I309" s="58">
        <f t="shared" si="148"/>
        <v>20309.3</v>
      </c>
      <c r="J309" s="58">
        <f t="shared" si="148"/>
        <v>40000</v>
      </c>
      <c r="K309" s="58">
        <f t="shared" si="148"/>
        <v>38000</v>
      </c>
      <c r="L309" s="58">
        <f t="shared" si="148"/>
        <v>2000</v>
      </c>
      <c r="M309" s="58">
        <f t="shared" si="148"/>
        <v>0</v>
      </c>
      <c r="N309" s="58">
        <f t="shared" si="148"/>
        <v>0</v>
      </c>
      <c r="O309" s="58">
        <f t="shared" si="148"/>
        <v>0</v>
      </c>
    </row>
    <row r="310" spans="1:15" s="21" customFormat="1" ht="15.75">
      <c r="A310" s="180" t="s">
        <v>907</v>
      </c>
      <c r="B310" s="56" t="s">
        <v>105</v>
      </c>
      <c r="C310" s="59" t="s">
        <v>282</v>
      </c>
      <c r="D310" s="59" t="s">
        <v>418</v>
      </c>
      <c r="E310" s="57"/>
      <c r="F310" s="59"/>
      <c r="G310" s="58">
        <f>G311</f>
        <v>59908</v>
      </c>
      <c r="H310" s="58">
        <f aca="true" t="shared" si="149" ref="H310:O311">H311</f>
        <v>39914</v>
      </c>
      <c r="I310" s="58">
        <f t="shared" si="149"/>
        <v>19994</v>
      </c>
      <c r="J310" s="58">
        <f t="shared" si="149"/>
        <v>40000</v>
      </c>
      <c r="K310" s="58">
        <f t="shared" si="149"/>
        <v>38000</v>
      </c>
      <c r="L310" s="58">
        <f t="shared" si="149"/>
        <v>2000</v>
      </c>
      <c r="M310" s="58">
        <f t="shared" si="149"/>
        <v>0</v>
      </c>
      <c r="N310" s="58">
        <f t="shared" si="149"/>
        <v>0</v>
      </c>
      <c r="O310" s="58">
        <f t="shared" si="149"/>
        <v>0</v>
      </c>
    </row>
    <row r="311" spans="1:15" ht="78.75">
      <c r="A311" s="142" t="s">
        <v>1024</v>
      </c>
      <c r="B311" s="64" t="s">
        <v>105</v>
      </c>
      <c r="C311" s="26" t="s">
        <v>282</v>
      </c>
      <c r="D311" s="26" t="s">
        <v>418</v>
      </c>
      <c r="E311" s="62" t="s">
        <v>553</v>
      </c>
      <c r="F311" s="26"/>
      <c r="G311" s="15">
        <f>G312</f>
        <v>59908</v>
      </c>
      <c r="H311" s="15">
        <f t="shared" si="149"/>
        <v>39914</v>
      </c>
      <c r="I311" s="15">
        <f t="shared" si="149"/>
        <v>19994</v>
      </c>
      <c r="J311" s="15">
        <f t="shared" si="149"/>
        <v>40000</v>
      </c>
      <c r="K311" s="15">
        <f t="shared" si="149"/>
        <v>38000</v>
      </c>
      <c r="L311" s="15">
        <f t="shared" si="149"/>
        <v>2000</v>
      </c>
      <c r="M311" s="15">
        <f t="shared" si="149"/>
        <v>0</v>
      </c>
      <c r="N311" s="15">
        <f t="shared" si="149"/>
        <v>0</v>
      </c>
      <c r="O311" s="15">
        <f t="shared" si="149"/>
        <v>0</v>
      </c>
    </row>
    <row r="312" spans="1:15" ht="141.75">
      <c r="A312" s="142" t="s">
        <v>308</v>
      </c>
      <c r="B312" s="64" t="s">
        <v>105</v>
      </c>
      <c r="C312" s="26" t="s">
        <v>282</v>
      </c>
      <c r="D312" s="26" t="s">
        <v>418</v>
      </c>
      <c r="E312" s="62" t="s">
        <v>569</v>
      </c>
      <c r="F312" s="26"/>
      <c r="G312" s="15">
        <f>SUM(G313,)</f>
        <v>59908</v>
      </c>
      <c r="H312" s="15">
        <f aca="true" t="shared" si="150" ref="H312:O312">SUM(H313,)</f>
        <v>39914</v>
      </c>
      <c r="I312" s="15">
        <f t="shared" si="150"/>
        <v>19994</v>
      </c>
      <c r="J312" s="15">
        <f t="shared" si="150"/>
        <v>40000</v>
      </c>
      <c r="K312" s="15">
        <f t="shared" si="150"/>
        <v>38000</v>
      </c>
      <c r="L312" s="15">
        <f t="shared" si="150"/>
        <v>2000</v>
      </c>
      <c r="M312" s="15">
        <f t="shared" si="150"/>
        <v>0</v>
      </c>
      <c r="N312" s="15">
        <f t="shared" si="150"/>
        <v>0</v>
      </c>
      <c r="O312" s="15">
        <f t="shared" si="150"/>
        <v>0</v>
      </c>
    </row>
    <row r="313" spans="1:15" ht="47.25">
      <c r="A313" s="142" t="s">
        <v>412</v>
      </c>
      <c r="B313" s="64" t="s">
        <v>105</v>
      </c>
      <c r="C313" s="26" t="s">
        <v>282</v>
      </c>
      <c r="D313" s="26" t="s">
        <v>418</v>
      </c>
      <c r="E313" s="62" t="s">
        <v>637</v>
      </c>
      <c r="F313" s="26"/>
      <c r="G313" s="15">
        <f>SUM(G314:G315)</f>
        <v>59908</v>
      </c>
      <c r="H313" s="15">
        <f aca="true" t="shared" si="151" ref="H313:O313">SUM(H314:H315)</f>
        <v>39914</v>
      </c>
      <c r="I313" s="15">
        <f t="shared" si="151"/>
        <v>19994</v>
      </c>
      <c r="J313" s="15">
        <f t="shared" si="151"/>
        <v>40000</v>
      </c>
      <c r="K313" s="15">
        <f t="shared" si="151"/>
        <v>38000</v>
      </c>
      <c r="L313" s="15">
        <f t="shared" si="151"/>
        <v>2000</v>
      </c>
      <c r="M313" s="15">
        <f t="shared" si="151"/>
        <v>0</v>
      </c>
      <c r="N313" s="15">
        <f t="shared" si="151"/>
        <v>0</v>
      </c>
      <c r="O313" s="15">
        <f t="shared" si="151"/>
        <v>0</v>
      </c>
    </row>
    <row r="314" spans="1:15" ht="94.5">
      <c r="A314" s="142" t="s">
        <v>414</v>
      </c>
      <c r="B314" s="64" t="s">
        <v>105</v>
      </c>
      <c r="C314" s="26" t="s">
        <v>282</v>
      </c>
      <c r="D314" s="26" t="s">
        <v>418</v>
      </c>
      <c r="E314" s="24" t="s">
        <v>490</v>
      </c>
      <c r="F314" s="26" t="s">
        <v>386</v>
      </c>
      <c r="G314" s="15">
        <f>SUM(H314:I314)</f>
        <v>19994</v>
      </c>
      <c r="H314" s="15"/>
      <c r="I314" s="15">
        <f>19259+735</f>
        <v>19994</v>
      </c>
      <c r="J314" s="15">
        <f>SUM(K314:L314)</f>
        <v>2000</v>
      </c>
      <c r="K314" s="15"/>
      <c r="L314" s="15">
        <v>2000</v>
      </c>
      <c r="M314" s="15">
        <f>SUM(N314:O314)</f>
        <v>0</v>
      </c>
      <c r="N314" s="15"/>
      <c r="O314" s="15"/>
    </row>
    <row r="315" spans="1:15" ht="141.75">
      <c r="A315" s="142" t="s">
        <v>956</v>
      </c>
      <c r="B315" s="64" t="s">
        <v>105</v>
      </c>
      <c r="C315" s="26" t="s">
        <v>282</v>
      </c>
      <c r="D315" s="26" t="s">
        <v>418</v>
      </c>
      <c r="E315" s="24" t="s">
        <v>957</v>
      </c>
      <c r="F315" s="26" t="s">
        <v>386</v>
      </c>
      <c r="G315" s="15">
        <f>SUM(H315:I315)</f>
        <v>39914</v>
      </c>
      <c r="H315" s="15">
        <v>39914</v>
      </c>
      <c r="I315" s="15"/>
      <c r="J315" s="15">
        <f>SUM(K315:L315)</f>
        <v>38000</v>
      </c>
      <c r="K315" s="15">
        <v>38000</v>
      </c>
      <c r="L315" s="15"/>
      <c r="M315" s="15">
        <f>SUM(N315:O315)</f>
        <v>0</v>
      </c>
      <c r="N315" s="15"/>
      <c r="O315" s="15"/>
    </row>
    <row r="316" spans="1:15" s="21" customFormat="1" ht="37.5" customHeight="1">
      <c r="A316" s="180" t="s">
        <v>908</v>
      </c>
      <c r="B316" s="56" t="s">
        <v>105</v>
      </c>
      <c r="C316" s="59" t="s">
        <v>282</v>
      </c>
      <c r="D316" s="59" t="s">
        <v>419</v>
      </c>
      <c r="E316" s="57"/>
      <c r="F316" s="59"/>
      <c r="G316" s="58">
        <f>G317</f>
        <v>3570.9</v>
      </c>
      <c r="H316" s="58">
        <f aca="true" t="shared" si="152" ref="H316:O318">H317</f>
        <v>3255.6</v>
      </c>
      <c r="I316" s="58">
        <f t="shared" si="152"/>
        <v>315.3</v>
      </c>
      <c r="J316" s="58">
        <f t="shared" si="152"/>
        <v>0</v>
      </c>
      <c r="K316" s="58">
        <f t="shared" si="152"/>
        <v>0</v>
      </c>
      <c r="L316" s="58">
        <f t="shared" si="152"/>
        <v>0</v>
      </c>
      <c r="M316" s="58">
        <f t="shared" si="152"/>
        <v>0</v>
      </c>
      <c r="N316" s="58">
        <f t="shared" si="152"/>
        <v>0</v>
      </c>
      <c r="O316" s="58">
        <f t="shared" si="152"/>
        <v>0</v>
      </c>
    </row>
    <row r="317" spans="1:15" ht="100.5" customHeight="1">
      <c r="A317" s="142" t="s">
        <v>831</v>
      </c>
      <c r="B317" s="64" t="s">
        <v>105</v>
      </c>
      <c r="C317" s="26" t="s">
        <v>282</v>
      </c>
      <c r="D317" s="26" t="s">
        <v>419</v>
      </c>
      <c r="E317" s="62" t="s">
        <v>639</v>
      </c>
      <c r="F317" s="26"/>
      <c r="G317" s="15">
        <f>G318</f>
        <v>3570.9</v>
      </c>
      <c r="H317" s="15">
        <f t="shared" si="152"/>
        <v>3255.6</v>
      </c>
      <c r="I317" s="15">
        <f t="shared" si="152"/>
        <v>315.3</v>
      </c>
      <c r="J317" s="15">
        <f t="shared" si="152"/>
        <v>0</v>
      </c>
      <c r="K317" s="15">
        <f t="shared" si="152"/>
        <v>0</v>
      </c>
      <c r="L317" s="15">
        <f t="shared" si="152"/>
        <v>0</v>
      </c>
      <c r="M317" s="15">
        <f t="shared" si="152"/>
        <v>0</v>
      </c>
      <c r="N317" s="15">
        <f t="shared" si="152"/>
        <v>0</v>
      </c>
      <c r="O317" s="15">
        <f t="shared" si="152"/>
        <v>0</v>
      </c>
    </row>
    <row r="318" spans="1:15" ht="189">
      <c r="A318" s="142" t="s">
        <v>309</v>
      </c>
      <c r="B318" s="64" t="s">
        <v>105</v>
      </c>
      <c r="C318" s="26" t="s">
        <v>282</v>
      </c>
      <c r="D318" s="26" t="s">
        <v>419</v>
      </c>
      <c r="E318" s="62" t="s">
        <v>638</v>
      </c>
      <c r="F318" s="26"/>
      <c r="G318" s="15">
        <f>G319</f>
        <v>3570.9</v>
      </c>
      <c r="H318" s="15">
        <f t="shared" si="152"/>
        <v>3255.6</v>
      </c>
      <c r="I318" s="15">
        <f t="shared" si="152"/>
        <v>315.3</v>
      </c>
      <c r="J318" s="15">
        <f t="shared" si="152"/>
        <v>0</v>
      </c>
      <c r="K318" s="15">
        <f t="shared" si="152"/>
        <v>0</v>
      </c>
      <c r="L318" s="15">
        <f t="shared" si="152"/>
        <v>0</v>
      </c>
      <c r="M318" s="15">
        <f t="shared" si="152"/>
        <v>0</v>
      </c>
      <c r="N318" s="15">
        <f t="shared" si="152"/>
        <v>0</v>
      </c>
      <c r="O318" s="15">
        <f t="shared" si="152"/>
        <v>0</v>
      </c>
    </row>
    <row r="319" spans="1:15" ht="63">
      <c r="A319" s="142" t="s">
        <v>949</v>
      </c>
      <c r="B319" s="64" t="s">
        <v>105</v>
      </c>
      <c r="C319" s="26" t="s">
        <v>282</v>
      </c>
      <c r="D319" s="26" t="s">
        <v>419</v>
      </c>
      <c r="E319" s="62" t="s">
        <v>640</v>
      </c>
      <c r="F319" s="26"/>
      <c r="G319" s="15">
        <f aca="true" t="shared" si="153" ref="G319:O319">SUM(G320:G321)</f>
        <v>3570.9</v>
      </c>
      <c r="H319" s="15">
        <f t="shared" si="153"/>
        <v>3255.6</v>
      </c>
      <c r="I319" s="15">
        <f t="shared" si="153"/>
        <v>315.3</v>
      </c>
      <c r="J319" s="15">
        <f t="shared" si="153"/>
        <v>0</v>
      </c>
      <c r="K319" s="15">
        <f t="shared" si="153"/>
        <v>0</v>
      </c>
      <c r="L319" s="15">
        <f t="shared" si="153"/>
        <v>0</v>
      </c>
      <c r="M319" s="15">
        <f t="shared" si="153"/>
        <v>0</v>
      </c>
      <c r="N319" s="15">
        <f t="shared" si="153"/>
        <v>0</v>
      </c>
      <c r="O319" s="15">
        <f t="shared" si="153"/>
        <v>0</v>
      </c>
    </row>
    <row r="320" spans="1:15" ht="110.25">
      <c r="A320" s="142" t="s">
        <v>467</v>
      </c>
      <c r="B320" s="64" t="s">
        <v>105</v>
      </c>
      <c r="C320" s="26" t="s">
        <v>282</v>
      </c>
      <c r="D320" s="26" t="s">
        <v>419</v>
      </c>
      <c r="E320" s="24" t="s">
        <v>735</v>
      </c>
      <c r="F320" s="26" t="s">
        <v>386</v>
      </c>
      <c r="G320" s="15">
        <f>SUM(H320:I320)</f>
        <v>315.3</v>
      </c>
      <c r="H320" s="15"/>
      <c r="I320" s="15">
        <v>315.3</v>
      </c>
      <c r="J320" s="15">
        <f>SUM(K320:L320)</f>
        <v>0</v>
      </c>
      <c r="K320" s="15"/>
      <c r="L320" s="15"/>
      <c r="M320" s="15">
        <f>SUM(N320:O320)</f>
        <v>0</v>
      </c>
      <c r="N320" s="15"/>
      <c r="O320" s="15"/>
    </row>
    <row r="321" spans="1:15" ht="126">
      <c r="A321" s="142" t="s">
        <v>948</v>
      </c>
      <c r="B321" s="64" t="s">
        <v>105</v>
      </c>
      <c r="C321" s="26" t="s">
        <v>282</v>
      </c>
      <c r="D321" s="26" t="s">
        <v>419</v>
      </c>
      <c r="E321" s="24" t="s">
        <v>947</v>
      </c>
      <c r="F321" s="26" t="s">
        <v>386</v>
      </c>
      <c r="G321" s="15">
        <f>SUM(H321:I321)</f>
        <v>3255.6</v>
      </c>
      <c r="H321" s="15">
        <v>3255.6</v>
      </c>
      <c r="I321" s="15"/>
      <c r="J321" s="15">
        <f>SUM(K321:L321)</f>
        <v>0</v>
      </c>
      <c r="K321" s="15"/>
      <c r="L321" s="15"/>
      <c r="M321" s="15">
        <f>SUM(N321:O321)</f>
        <v>0</v>
      </c>
      <c r="N321" s="15"/>
      <c r="O321" s="15"/>
    </row>
    <row r="322" spans="1:15" ht="15.75">
      <c r="A322" s="180" t="s">
        <v>57</v>
      </c>
      <c r="B322" s="56" t="s">
        <v>105</v>
      </c>
      <c r="C322" s="59">
        <v>10</v>
      </c>
      <c r="D322" s="26"/>
      <c r="E322" s="24"/>
      <c r="F322" s="26"/>
      <c r="G322" s="58">
        <f>G323</f>
        <v>10578.5</v>
      </c>
      <c r="H322" s="58">
        <f aca="true" t="shared" si="154" ref="H322:O322">H323</f>
        <v>10103.5</v>
      </c>
      <c r="I322" s="58">
        <f t="shared" si="154"/>
        <v>475</v>
      </c>
      <c r="J322" s="58">
        <f t="shared" si="154"/>
        <v>5639.5</v>
      </c>
      <c r="K322" s="58">
        <f t="shared" si="154"/>
        <v>5164.5</v>
      </c>
      <c r="L322" s="58">
        <f t="shared" si="154"/>
        <v>475</v>
      </c>
      <c r="M322" s="58">
        <f t="shared" si="154"/>
        <v>4183</v>
      </c>
      <c r="N322" s="58">
        <f t="shared" si="154"/>
        <v>3708</v>
      </c>
      <c r="O322" s="58">
        <f t="shared" si="154"/>
        <v>475</v>
      </c>
    </row>
    <row r="323" spans="1:15" ht="15.75">
      <c r="A323" s="180" t="s">
        <v>60</v>
      </c>
      <c r="B323" s="56" t="s">
        <v>105</v>
      </c>
      <c r="C323" s="59">
        <v>10</v>
      </c>
      <c r="D323" s="57" t="s">
        <v>419</v>
      </c>
      <c r="E323" s="90"/>
      <c r="F323" s="90"/>
      <c r="G323" s="20">
        <f>SUM(G324,G328)</f>
        <v>10578.5</v>
      </c>
      <c r="H323" s="20">
        <f aca="true" t="shared" si="155" ref="H323:O323">SUM(H324,H328)</f>
        <v>10103.5</v>
      </c>
      <c r="I323" s="20">
        <f t="shared" si="155"/>
        <v>475</v>
      </c>
      <c r="J323" s="20">
        <f t="shared" si="155"/>
        <v>5639.5</v>
      </c>
      <c r="K323" s="20">
        <f t="shared" si="155"/>
        <v>5164.5</v>
      </c>
      <c r="L323" s="20">
        <f t="shared" si="155"/>
        <v>475</v>
      </c>
      <c r="M323" s="20">
        <f t="shared" si="155"/>
        <v>4183</v>
      </c>
      <c r="N323" s="20">
        <f t="shared" si="155"/>
        <v>3708</v>
      </c>
      <c r="O323" s="20">
        <f t="shared" si="155"/>
        <v>475</v>
      </c>
    </row>
    <row r="324" spans="1:15" ht="102" customHeight="1">
      <c r="A324" s="142" t="s">
        <v>498</v>
      </c>
      <c r="B324" s="64" t="s">
        <v>105</v>
      </c>
      <c r="C324" s="26">
        <v>10</v>
      </c>
      <c r="D324" s="24" t="s">
        <v>419</v>
      </c>
      <c r="E324" s="95" t="s">
        <v>376</v>
      </c>
      <c r="F324" s="90"/>
      <c r="G324" s="91">
        <f>G325</f>
        <v>277</v>
      </c>
      <c r="H324" s="91">
        <f aca="true" t="shared" si="156" ref="H324:O326">H325</f>
        <v>277</v>
      </c>
      <c r="I324" s="91">
        <f t="shared" si="156"/>
        <v>0</v>
      </c>
      <c r="J324" s="91">
        <f t="shared" si="156"/>
        <v>0</v>
      </c>
      <c r="K324" s="91">
        <f t="shared" si="156"/>
        <v>0</v>
      </c>
      <c r="L324" s="91">
        <f t="shared" si="156"/>
        <v>0</v>
      </c>
      <c r="M324" s="91">
        <f t="shared" si="156"/>
        <v>0</v>
      </c>
      <c r="N324" s="91">
        <f t="shared" si="156"/>
        <v>0</v>
      </c>
      <c r="O324" s="91">
        <f t="shared" si="156"/>
        <v>0</v>
      </c>
    </row>
    <row r="325" spans="1:15" ht="141.75">
      <c r="A325" s="142" t="s">
        <v>846</v>
      </c>
      <c r="B325" s="26" t="s">
        <v>105</v>
      </c>
      <c r="C325" s="26" t="s">
        <v>61</v>
      </c>
      <c r="D325" s="24" t="s">
        <v>419</v>
      </c>
      <c r="E325" s="65" t="s">
        <v>41</v>
      </c>
      <c r="F325" s="90"/>
      <c r="G325" s="91">
        <f>G326</f>
        <v>277</v>
      </c>
      <c r="H325" s="91">
        <f t="shared" si="156"/>
        <v>277</v>
      </c>
      <c r="I325" s="91">
        <f t="shared" si="156"/>
        <v>0</v>
      </c>
      <c r="J325" s="91">
        <f t="shared" si="156"/>
        <v>0</v>
      </c>
      <c r="K325" s="91">
        <f t="shared" si="156"/>
        <v>0</v>
      </c>
      <c r="L325" s="91">
        <f t="shared" si="156"/>
        <v>0</v>
      </c>
      <c r="M325" s="91">
        <f t="shared" si="156"/>
        <v>0</v>
      </c>
      <c r="N325" s="91">
        <f t="shared" si="156"/>
        <v>0</v>
      </c>
      <c r="O325" s="91">
        <f t="shared" si="156"/>
        <v>0</v>
      </c>
    </row>
    <row r="326" spans="1:15" ht="94.5">
      <c r="A326" s="142" t="s">
        <v>66</v>
      </c>
      <c r="B326" s="26" t="s">
        <v>105</v>
      </c>
      <c r="C326" s="26" t="s">
        <v>61</v>
      </c>
      <c r="D326" s="24" t="s">
        <v>419</v>
      </c>
      <c r="E326" s="65" t="s">
        <v>65</v>
      </c>
      <c r="F326" s="90"/>
      <c r="G326" s="91">
        <f>G327</f>
        <v>277</v>
      </c>
      <c r="H326" s="91">
        <f t="shared" si="156"/>
        <v>277</v>
      </c>
      <c r="I326" s="91">
        <f t="shared" si="156"/>
        <v>0</v>
      </c>
      <c r="J326" s="91">
        <f t="shared" si="156"/>
        <v>0</v>
      </c>
      <c r="K326" s="91">
        <f t="shared" si="156"/>
        <v>0</v>
      </c>
      <c r="L326" s="91">
        <f t="shared" si="156"/>
        <v>0</v>
      </c>
      <c r="M326" s="91">
        <f t="shared" si="156"/>
        <v>0</v>
      </c>
      <c r="N326" s="91">
        <f t="shared" si="156"/>
        <v>0</v>
      </c>
      <c r="O326" s="91">
        <f t="shared" si="156"/>
        <v>0</v>
      </c>
    </row>
    <row r="327" spans="1:15" ht="283.5">
      <c r="A327" s="182" t="s">
        <v>248</v>
      </c>
      <c r="B327" s="26" t="s">
        <v>105</v>
      </c>
      <c r="C327" s="26" t="s">
        <v>61</v>
      </c>
      <c r="D327" s="26" t="s">
        <v>419</v>
      </c>
      <c r="E327" s="67" t="s">
        <v>1008</v>
      </c>
      <c r="F327" s="26" t="s">
        <v>386</v>
      </c>
      <c r="G327" s="15">
        <f>H327+I327</f>
        <v>277</v>
      </c>
      <c r="H327" s="17">
        <v>277</v>
      </c>
      <c r="I327" s="17"/>
      <c r="J327" s="15">
        <f>K327+L327</f>
        <v>0</v>
      </c>
      <c r="K327" s="17"/>
      <c r="L327" s="17"/>
      <c r="M327" s="15">
        <f>N327+O327</f>
        <v>0</v>
      </c>
      <c r="N327" s="17"/>
      <c r="O327" s="17"/>
    </row>
    <row r="328" spans="1:15" ht="136.5" customHeight="1">
      <c r="A328" s="142" t="s">
        <v>823</v>
      </c>
      <c r="B328" s="61" t="s">
        <v>105</v>
      </c>
      <c r="C328" s="26">
        <v>10</v>
      </c>
      <c r="D328" s="24" t="s">
        <v>419</v>
      </c>
      <c r="E328" s="65" t="s">
        <v>646</v>
      </c>
      <c r="F328" s="90"/>
      <c r="G328" s="91">
        <f aca="true" t="shared" si="157" ref="G328:O329">G329</f>
        <v>10301.5</v>
      </c>
      <c r="H328" s="91">
        <f t="shared" si="157"/>
        <v>9826.5</v>
      </c>
      <c r="I328" s="91">
        <f t="shared" si="157"/>
        <v>475</v>
      </c>
      <c r="J328" s="91">
        <f t="shared" si="157"/>
        <v>5639.5</v>
      </c>
      <c r="K328" s="91">
        <f t="shared" si="157"/>
        <v>5164.5</v>
      </c>
      <c r="L328" s="91">
        <f t="shared" si="157"/>
        <v>475</v>
      </c>
      <c r="M328" s="91">
        <f t="shared" si="157"/>
        <v>4183</v>
      </c>
      <c r="N328" s="91">
        <f t="shared" si="157"/>
        <v>3708</v>
      </c>
      <c r="O328" s="91">
        <f t="shared" si="157"/>
        <v>475</v>
      </c>
    </row>
    <row r="329" spans="1:15" ht="173.25">
      <c r="A329" s="142" t="s">
        <v>118</v>
      </c>
      <c r="B329" s="61" t="s">
        <v>105</v>
      </c>
      <c r="C329" s="26">
        <v>10</v>
      </c>
      <c r="D329" s="24" t="s">
        <v>419</v>
      </c>
      <c r="E329" s="65" t="s">
        <v>644</v>
      </c>
      <c r="F329" s="90"/>
      <c r="G329" s="91">
        <f>G330</f>
        <v>10301.5</v>
      </c>
      <c r="H329" s="91">
        <f t="shared" si="157"/>
        <v>9826.5</v>
      </c>
      <c r="I329" s="91">
        <f t="shared" si="157"/>
        <v>475</v>
      </c>
      <c r="J329" s="91">
        <f t="shared" si="157"/>
        <v>5639.5</v>
      </c>
      <c r="K329" s="91">
        <f t="shared" si="157"/>
        <v>5164.5</v>
      </c>
      <c r="L329" s="91">
        <f t="shared" si="157"/>
        <v>475</v>
      </c>
      <c r="M329" s="91">
        <f t="shared" si="157"/>
        <v>4183</v>
      </c>
      <c r="N329" s="91">
        <f t="shared" si="157"/>
        <v>3708</v>
      </c>
      <c r="O329" s="91">
        <f t="shared" si="157"/>
        <v>475</v>
      </c>
    </row>
    <row r="330" spans="1:15" ht="47.25">
      <c r="A330" s="142" t="s">
        <v>172</v>
      </c>
      <c r="B330" s="23">
        <v>855</v>
      </c>
      <c r="C330" s="26">
        <v>10</v>
      </c>
      <c r="D330" s="24" t="s">
        <v>419</v>
      </c>
      <c r="E330" s="25" t="s">
        <v>647</v>
      </c>
      <c r="F330" s="26"/>
      <c r="G330" s="15">
        <f>SUM(G331:G332)</f>
        <v>10301.5</v>
      </c>
      <c r="H330" s="15">
        <f aca="true" t="shared" si="158" ref="H330:O330">SUM(H331:H332)</f>
        <v>9826.5</v>
      </c>
      <c r="I330" s="15">
        <f t="shared" si="158"/>
        <v>475</v>
      </c>
      <c r="J330" s="15">
        <f t="shared" si="158"/>
        <v>5639.5</v>
      </c>
      <c r="K330" s="15">
        <f t="shared" si="158"/>
        <v>5164.5</v>
      </c>
      <c r="L330" s="15">
        <f t="shared" si="158"/>
        <v>475</v>
      </c>
      <c r="M330" s="15">
        <f t="shared" si="158"/>
        <v>4183</v>
      </c>
      <c r="N330" s="15">
        <f t="shared" si="158"/>
        <v>3708</v>
      </c>
      <c r="O330" s="15">
        <f t="shared" si="158"/>
        <v>475</v>
      </c>
    </row>
    <row r="331" spans="1:15" ht="112.5" customHeight="1">
      <c r="A331" s="142" t="s">
        <v>227</v>
      </c>
      <c r="B331" s="23">
        <v>855</v>
      </c>
      <c r="C331" s="26">
        <v>10</v>
      </c>
      <c r="D331" s="24" t="s">
        <v>419</v>
      </c>
      <c r="E331" s="87" t="s">
        <v>226</v>
      </c>
      <c r="F331" s="26" t="s">
        <v>59</v>
      </c>
      <c r="G331" s="15">
        <f>SUM(H331:I331)</f>
        <v>131.6</v>
      </c>
      <c r="H331" s="15">
        <v>131.6</v>
      </c>
      <c r="I331" s="15"/>
      <c r="J331" s="15">
        <f>SUM(K331:L331)</f>
        <v>0</v>
      </c>
      <c r="K331" s="15"/>
      <c r="L331" s="15"/>
      <c r="M331" s="15">
        <f>SUM(N331:O331)</f>
        <v>0</v>
      </c>
      <c r="N331" s="15"/>
      <c r="O331" s="15"/>
    </row>
    <row r="332" spans="1:15" ht="63.75" customHeight="1">
      <c r="A332" s="181" t="s">
        <v>491</v>
      </c>
      <c r="B332" s="23">
        <v>855</v>
      </c>
      <c r="C332" s="26">
        <v>10</v>
      </c>
      <c r="D332" s="24" t="s">
        <v>419</v>
      </c>
      <c r="E332" s="87" t="s">
        <v>492</v>
      </c>
      <c r="F332" s="26" t="s">
        <v>59</v>
      </c>
      <c r="G332" s="15">
        <f>SUM(H332:I332)</f>
        <v>10169.9</v>
      </c>
      <c r="H332" s="15">
        <v>9694.9</v>
      </c>
      <c r="I332" s="15">
        <v>475</v>
      </c>
      <c r="J332" s="15">
        <f>SUM(K332:L332)</f>
        <v>5639.5</v>
      </c>
      <c r="K332" s="15">
        <v>5164.5</v>
      </c>
      <c r="L332" s="15">
        <v>475</v>
      </c>
      <c r="M332" s="15">
        <f>SUM(N332:O332)</f>
        <v>4183</v>
      </c>
      <c r="N332" s="15">
        <v>3708</v>
      </c>
      <c r="O332" s="15">
        <v>475</v>
      </c>
    </row>
    <row r="333" spans="1:15" ht="63">
      <c r="A333" s="179" t="s">
        <v>808</v>
      </c>
      <c r="B333" s="88">
        <v>861</v>
      </c>
      <c r="C333" s="90"/>
      <c r="D333" s="90"/>
      <c r="E333" s="90"/>
      <c r="F333" s="90"/>
      <c r="G333" s="20">
        <f>SUM(G334,G345,G351)</f>
        <v>47187.5</v>
      </c>
      <c r="H333" s="20">
        <f aca="true" t="shared" si="159" ref="H333:O333">SUM(H334,H345,H351)</f>
        <v>17286</v>
      </c>
      <c r="I333" s="20">
        <f t="shared" si="159"/>
        <v>29901.5</v>
      </c>
      <c r="J333" s="20">
        <f t="shared" si="159"/>
        <v>42070.4</v>
      </c>
      <c r="K333" s="20">
        <f t="shared" si="159"/>
        <v>17286</v>
      </c>
      <c r="L333" s="20">
        <f t="shared" si="159"/>
        <v>24784.4</v>
      </c>
      <c r="M333" s="20">
        <f t="shared" si="159"/>
        <v>41718</v>
      </c>
      <c r="N333" s="20">
        <f t="shared" si="159"/>
        <v>17286</v>
      </c>
      <c r="O333" s="20">
        <f t="shared" si="159"/>
        <v>24432</v>
      </c>
    </row>
    <row r="334" spans="1:15" ht="31.5">
      <c r="A334" s="180" t="s">
        <v>381</v>
      </c>
      <c r="B334" s="56" t="s">
        <v>809</v>
      </c>
      <c r="C334" s="57" t="s">
        <v>418</v>
      </c>
      <c r="D334" s="26"/>
      <c r="E334" s="26"/>
      <c r="F334" s="26"/>
      <c r="G334" s="20">
        <f aca="true" t="shared" si="160" ref="G334:O334">SUM(G335,G341,)</f>
        <v>15168.9</v>
      </c>
      <c r="H334" s="20">
        <f t="shared" si="160"/>
        <v>0</v>
      </c>
      <c r="I334" s="20">
        <f t="shared" si="160"/>
        <v>15168.9</v>
      </c>
      <c r="J334" s="20">
        <f t="shared" si="160"/>
        <v>14463.3</v>
      </c>
      <c r="K334" s="20">
        <f t="shared" si="160"/>
        <v>0</v>
      </c>
      <c r="L334" s="20">
        <f t="shared" si="160"/>
        <v>14463.3</v>
      </c>
      <c r="M334" s="20">
        <f t="shared" si="160"/>
        <v>14447.4</v>
      </c>
      <c r="N334" s="20">
        <f t="shared" si="160"/>
        <v>0</v>
      </c>
      <c r="O334" s="20">
        <f t="shared" si="160"/>
        <v>14447.4</v>
      </c>
    </row>
    <row r="335" spans="1:15" ht="94.5" customHeight="1">
      <c r="A335" s="179" t="s">
        <v>955</v>
      </c>
      <c r="B335" s="56" t="s">
        <v>809</v>
      </c>
      <c r="C335" s="57" t="s">
        <v>418</v>
      </c>
      <c r="D335" s="57" t="s">
        <v>283</v>
      </c>
      <c r="E335" s="26"/>
      <c r="F335" s="26"/>
      <c r="G335" s="58">
        <f aca="true" t="shared" si="161" ref="G335:O336">G336</f>
        <v>13443.5</v>
      </c>
      <c r="H335" s="58">
        <f t="shared" si="161"/>
        <v>0</v>
      </c>
      <c r="I335" s="58">
        <f t="shared" si="161"/>
        <v>13443.5</v>
      </c>
      <c r="J335" s="58">
        <f t="shared" si="161"/>
        <v>13463.3</v>
      </c>
      <c r="K335" s="58">
        <f t="shared" si="161"/>
        <v>0</v>
      </c>
      <c r="L335" s="58">
        <f t="shared" si="161"/>
        <v>13463.3</v>
      </c>
      <c r="M335" s="58">
        <f t="shared" si="161"/>
        <v>14347.4</v>
      </c>
      <c r="N335" s="58">
        <f t="shared" si="161"/>
        <v>0</v>
      </c>
      <c r="O335" s="58">
        <f t="shared" si="161"/>
        <v>14347.4</v>
      </c>
    </row>
    <row r="336" spans="1:15" ht="47.25">
      <c r="A336" s="60" t="s">
        <v>514</v>
      </c>
      <c r="B336" s="64" t="s">
        <v>809</v>
      </c>
      <c r="C336" s="24" t="s">
        <v>418</v>
      </c>
      <c r="D336" s="24" t="s">
        <v>283</v>
      </c>
      <c r="E336" s="62" t="s">
        <v>770</v>
      </c>
      <c r="F336" s="26"/>
      <c r="G336" s="15">
        <f t="shared" si="161"/>
        <v>13443.5</v>
      </c>
      <c r="H336" s="15">
        <f t="shared" si="161"/>
        <v>0</v>
      </c>
      <c r="I336" s="15">
        <f t="shared" si="161"/>
        <v>13443.5</v>
      </c>
      <c r="J336" s="15">
        <f t="shared" si="161"/>
        <v>13463.3</v>
      </c>
      <c r="K336" s="15">
        <f t="shared" si="161"/>
        <v>0</v>
      </c>
      <c r="L336" s="15">
        <f t="shared" si="161"/>
        <v>13463.3</v>
      </c>
      <c r="M336" s="15">
        <f t="shared" si="161"/>
        <v>14347.4</v>
      </c>
      <c r="N336" s="15">
        <f t="shared" si="161"/>
        <v>0</v>
      </c>
      <c r="O336" s="15">
        <f t="shared" si="161"/>
        <v>14347.4</v>
      </c>
    </row>
    <row r="337" spans="1:15" ht="31.5">
      <c r="A337" s="60" t="s">
        <v>772</v>
      </c>
      <c r="B337" s="64" t="s">
        <v>809</v>
      </c>
      <c r="C337" s="24" t="s">
        <v>418</v>
      </c>
      <c r="D337" s="24" t="s">
        <v>283</v>
      </c>
      <c r="E337" s="62" t="s">
        <v>771</v>
      </c>
      <c r="F337" s="26"/>
      <c r="G337" s="15">
        <f aca="true" t="shared" si="162" ref="G337:O337">SUM(G338:G340)</f>
        <v>13443.5</v>
      </c>
      <c r="H337" s="15">
        <f t="shared" si="162"/>
        <v>0</v>
      </c>
      <c r="I337" s="15">
        <f t="shared" si="162"/>
        <v>13443.5</v>
      </c>
      <c r="J337" s="15">
        <f t="shared" si="162"/>
        <v>13463.3</v>
      </c>
      <c r="K337" s="15">
        <f t="shared" si="162"/>
        <v>0</v>
      </c>
      <c r="L337" s="15">
        <f t="shared" si="162"/>
        <v>13463.3</v>
      </c>
      <c r="M337" s="15">
        <f t="shared" si="162"/>
        <v>14347.4</v>
      </c>
      <c r="N337" s="15">
        <f t="shared" si="162"/>
        <v>0</v>
      </c>
      <c r="O337" s="15">
        <f t="shared" si="162"/>
        <v>14347.4</v>
      </c>
    </row>
    <row r="338" spans="1:15" ht="204.75">
      <c r="A338" s="183" t="s">
        <v>622</v>
      </c>
      <c r="B338" s="64" t="s">
        <v>809</v>
      </c>
      <c r="C338" s="24" t="s">
        <v>418</v>
      </c>
      <c r="D338" s="24" t="s">
        <v>283</v>
      </c>
      <c r="E338" s="26" t="s">
        <v>927</v>
      </c>
      <c r="F338" s="26">
        <v>100</v>
      </c>
      <c r="G338" s="15">
        <f>SUM(H338:I338)</f>
        <v>12422</v>
      </c>
      <c r="H338" s="17"/>
      <c r="I338" s="17">
        <f>10497+1925</f>
        <v>12422</v>
      </c>
      <c r="J338" s="15">
        <f>SUM(K338:L338)</f>
        <v>12582.5</v>
      </c>
      <c r="K338" s="17"/>
      <c r="L338" s="17">
        <f>10917+2002-336.5</f>
        <v>12582.5</v>
      </c>
      <c r="M338" s="15">
        <f>SUM(N338:O338)</f>
        <v>13436</v>
      </c>
      <c r="N338" s="17"/>
      <c r="O338" s="17">
        <f>11354+2082</f>
        <v>13436</v>
      </c>
    </row>
    <row r="339" spans="1:15" ht="94.5">
      <c r="A339" s="183" t="s">
        <v>373</v>
      </c>
      <c r="B339" s="64" t="s">
        <v>809</v>
      </c>
      <c r="C339" s="24" t="s">
        <v>418</v>
      </c>
      <c r="D339" s="24" t="s">
        <v>283</v>
      </c>
      <c r="E339" s="26" t="s">
        <v>927</v>
      </c>
      <c r="F339" s="26">
        <v>200</v>
      </c>
      <c r="G339" s="15">
        <f>SUM(H339:I339)</f>
        <v>1006.5</v>
      </c>
      <c r="H339" s="17"/>
      <c r="I339" s="17">
        <f>987+7.5+12</f>
        <v>1006.5</v>
      </c>
      <c r="J339" s="15">
        <f>SUM(K339:L339)</f>
        <v>865.8</v>
      </c>
      <c r="K339" s="17"/>
      <c r="L339" s="17">
        <v>865.8</v>
      </c>
      <c r="M339" s="15">
        <f>SUM(N339:O339)</f>
        <v>896.4</v>
      </c>
      <c r="N339" s="17"/>
      <c r="O339" s="17">
        <v>896.4</v>
      </c>
    </row>
    <row r="340" spans="1:15" ht="63">
      <c r="A340" s="183" t="s">
        <v>374</v>
      </c>
      <c r="B340" s="64" t="s">
        <v>809</v>
      </c>
      <c r="C340" s="24" t="s">
        <v>418</v>
      </c>
      <c r="D340" s="24" t="s">
        <v>283</v>
      </c>
      <c r="E340" s="26" t="s">
        <v>927</v>
      </c>
      <c r="F340" s="26">
        <v>800</v>
      </c>
      <c r="G340" s="15">
        <f>SUM(H340:I340)</f>
        <v>15</v>
      </c>
      <c r="H340" s="17"/>
      <c r="I340" s="17">
        <v>15</v>
      </c>
      <c r="J340" s="15">
        <f>SUM(K340:L340)</f>
        <v>15</v>
      </c>
      <c r="K340" s="17"/>
      <c r="L340" s="17">
        <v>15</v>
      </c>
      <c r="M340" s="15">
        <f>SUM(N340:O340)</f>
        <v>15</v>
      </c>
      <c r="N340" s="17"/>
      <c r="O340" s="17">
        <v>15</v>
      </c>
    </row>
    <row r="341" spans="1:15" ht="15.75">
      <c r="A341" s="180" t="s">
        <v>810</v>
      </c>
      <c r="B341" s="56" t="s">
        <v>809</v>
      </c>
      <c r="C341" s="57" t="s">
        <v>418</v>
      </c>
      <c r="D341" s="59">
        <v>11</v>
      </c>
      <c r="E341" s="26"/>
      <c r="F341" s="26"/>
      <c r="G341" s="58">
        <f aca="true" t="shared" si="163" ref="G341:O343">G342</f>
        <v>1725.4</v>
      </c>
      <c r="H341" s="58">
        <f t="shared" si="163"/>
        <v>0</v>
      </c>
      <c r="I341" s="58">
        <f t="shared" si="163"/>
        <v>1725.4</v>
      </c>
      <c r="J341" s="58">
        <f t="shared" si="163"/>
        <v>1000</v>
      </c>
      <c r="K341" s="58">
        <f t="shared" si="163"/>
        <v>0</v>
      </c>
      <c r="L341" s="58">
        <f t="shared" si="163"/>
        <v>1000</v>
      </c>
      <c r="M341" s="58">
        <f t="shared" si="163"/>
        <v>100</v>
      </c>
      <c r="N341" s="58">
        <f t="shared" si="163"/>
        <v>0</v>
      </c>
      <c r="O341" s="58">
        <f t="shared" si="163"/>
        <v>100</v>
      </c>
    </row>
    <row r="342" spans="1:15" ht="47.25">
      <c r="A342" s="60" t="s">
        <v>514</v>
      </c>
      <c r="B342" s="61" t="s">
        <v>809</v>
      </c>
      <c r="C342" s="24" t="s">
        <v>418</v>
      </c>
      <c r="D342" s="26">
        <v>11</v>
      </c>
      <c r="E342" s="62" t="s">
        <v>652</v>
      </c>
      <c r="F342" s="26"/>
      <c r="G342" s="15">
        <f t="shared" si="163"/>
        <v>1725.4</v>
      </c>
      <c r="H342" s="15">
        <f t="shared" si="163"/>
        <v>0</v>
      </c>
      <c r="I342" s="15">
        <f t="shared" si="163"/>
        <v>1725.4</v>
      </c>
      <c r="J342" s="15">
        <f t="shared" si="163"/>
        <v>1000</v>
      </c>
      <c r="K342" s="15">
        <f t="shared" si="163"/>
        <v>0</v>
      </c>
      <c r="L342" s="15">
        <f t="shared" si="163"/>
        <v>1000</v>
      </c>
      <c r="M342" s="15">
        <f t="shared" si="163"/>
        <v>100</v>
      </c>
      <c r="N342" s="15">
        <f t="shared" si="163"/>
        <v>0</v>
      </c>
      <c r="O342" s="15">
        <f t="shared" si="163"/>
        <v>100</v>
      </c>
    </row>
    <row r="343" spans="1:15" ht="31.5">
      <c r="A343" s="60" t="s">
        <v>772</v>
      </c>
      <c r="B343" s="61" t="s">
        <v>809</v>
      </c>
      <c r="C343" s="24" t="s">
        <v>418</v>
      </c>
      <c r="D343" s="26">
        <v>11</v>
      </c>
      <c r="E343" s="62" t="s">
        <v>653</v>
      </c>
      <c r="F343" s="26"/>
      <c r="G343" s="15">
        <f t="shared" si="163"/>
        <v>1725.4</v>
      </c>
      <c r="H343" s="15">
        <f t="shared" si="163"/>
        <v>0</v>
      </c>
      <c r="I343" s="15">
        <f t="shared" si="163"/>
        <v>1725.4</v>
      </c>
      <c r="J343" s="15">
        <f t="shared" si="163"/>
        <v>1000</v>
      </c>
      <c r="K343" s="15">
        <f t="shared" si="163"/>
        <v>0</v>
      </c>
      <c r="L343" s="15">
        <f t="shared" si="163"/>
        <v>1000</v>
      </c>
      <c r="M343" s="15">
        <f t="shared" si="163"/>
        <v>100</v>
      </c>
      <c r="N343" s="15">
        <f t="shared" si="163"/>
        <v>0</v>
      </c>
      <c r="O343" s="15">
        <f t="shared" si="163"/>
        <v>100</v>
      </c>
    </row>
    <row r="344" spans="1:15" ht="31.5">
      <c r="A344" s="142" t="s">
        <v>375</v>
      </c>
      <c r="B344" s="61" t="s">
        <v>809</v>
      </c>
      <c r="C344" s="24" t="s">
        <v>418</v>
      </c>
      <c r="D344" s="26">
        <v>11</v>
      </c>
      <c r="E344" s="26" t="s">
        <v>936</v>
      </c>
      <c r="F344" s="26" t="s">
        <v>48</v>
      </c>
      <c r="G344" s="15">
        <f>SUM(H344:I344)</f>
        <v>1725.4</v>
      </c>
      <c r="H344" s="15">
        <v>0</v>
      </c>
      <c r="I344" s="15">
        <v>1725.4</v>
      </c>
      <c r="J344" s="15">
        <f>SUM(K344:L344)</f>
        <v>1000</v>
      </c>
      <c r="K344" s="15">
        <v>0</v>
      </c>
      <c r="L344" s="15">
        <v>1000</v>
      </c>
      <c r="M344" s="15">
        <f>SUM(N344:O344)</f>
        <v>100</v>
      </c>
      <c r="N344" s="15">
        <v>0</v>
      </c>
      <c r="O344" s="15">
        <v>100</v>
      </c>
    </row>
    <row r="345" spans="1:15" s="21" customFormat="1" ht="15.75">
      <c r="A345" s="179" t="s">
        <v>389</v>
      </c>
      <c r="B345" s="106" t="s">
        <v>809</v>
      </c>
      <c r="C345" s="56" t="s">
        <v>419</v>
      </c>
      <c r="D345" s="56"/>
      <c r="E345" s="80"/>
      <c r="F345" s="107"/>
      <c r="G345" s="58">
        <f>G346</f>
        <v>5515.6</v>
      </c>
      <c r="H345" s="58">
        <f aca="true" t="shared" si="164" ref="H345:O349">H346</f>
        <v>0</v>
      </c>
      <c r="I345" s="58">
        <f t="shared" si="164"/>
        <v>5515.6</v>
      </c>
      <c r="J345" s="58">
        <f t="shared" si="164"/>
        <v>5852.1</v>
      </c>
      <c r="K345" s="58">
        <f t="shared" si="164"/>
        <v>0</v>
      </c>
      <c r="L345" s="58">
        <f t="shared" si="164"/>
        <v>5852.1</v>
      </c>
      <c r="M345" s="58">
        <f t="shared" si="164"/>
        <v>5515.6</v>
      </c>
      <c r="N345" s="58">
        <f t="shared" si="164"/>
        <v>0</v>
      </c>
      <c r="O345" s="58">
        <f t="shared" si="164"/>
        <v>5515.6</v>
      </c>
    </row>
    <row r="346" spans="1:15" s="21" customFormat="1" ht="36" customHeight="1">
      <c r="A346" s="180" t="s">
        <v>821</v>
      </c>
      <c r="B346" s="106" t="s">
        <v>809</v>
      </c>
      <c r="C346" s="56" t="s">
        <v>419</v>
      </c>
      <c r="D346" s="56" t="s">
        <v>822</v>
      </c>
      <c r="E346" s="80"/>
      <c r="F346" s="107"/>
      <c r="G346" s="58">
        <f>G347</f>
        <v>5515.6</v>
      </c>
      <c r="H346" s="58">
        <f t="shared" si="164"/>
        <v>0</v>
      </c>
      <c r="I346" s="58">
        <f t="shared" si="164"/>
        <v>5515.6</v>
      </c>
      <c r="J346" s="58">
        <f t="shared" si="164"/>
        <v>5852.1</v>
      </c>
      <c r="K346" s="58">
        <f t="shared" si="164"/>
        <v>0</v>
      </c>
      <c r="L346" s="58">
        <f t="shared" si="164"/>
        <v>5852.1</v>
      </c>
      <c r="M346" s="58">
        <f t="shared" si="164"/>
        <v>5515.6</v>
      </c>
      <c r="N346" s="58">
        <f t="shared" si="164"/>
        <v>0</v>
      </c>
      <c r="O346" s="58">
        <f t="shared" si="164"/>
        <v>5515.6</v>
      </c>
    </row>
    <row r="347" spans="1:15" ht="111.75" customHeight="1">
      <c r="A347" s="142" t="s">
        <v>117</v>
      </c>
      <c r="B347" s="108" t="s">
        <v>809</v>
      </c>
      <c r="C347" s="64" t="s">
        <v>419</v>
      </c>
      <c r="D347" s="64" t="s">
        <v>822</v>
      </c>
      <c r="E347" s="65" t="s">
        <v>880</v>
      </c>
      <c r="F347" s="109"/>
      <c r="G347" s="15">
        <f>G348</f>
        <v>5515.6</v>
      </c>
      <c r="H347" s="15">
        <f t="shared" si="164"/>
        <v>0</v>
      </c>
      <c r="I347" s="15">
        <f t="shared" si="164"/>
        <v>5515.6</v>
      </c>
      <c r="J347" s="15">
        <f t="shared" si="164"/>
        <v>5852.1</v>
      </c>
      <c r="K347" s="15">
        <f t="shared" si="164"/>
        <v>0</v>
      </c>
      <c r="L347" s="15">
        <f t="shared" si="164"/>
        <v>5852.1</v>
      </c>
      <c r="M347" s="15">
        <f t="shared" si="164"/>
        <v>5515.6</v>
      </c>
      <c r="N347" s="15">
        <f t="shared" si="164"/>
        <v>0</v>
      </c>
      <c r="O347" s="15">
        <f t="shared" si="164"/>
        <v>5515.6</v>
      </c>
    </row>
    <row r="348" spans="1:15" ht="141.75">
      <c r="A348" s="142" t="s">
        <v>497</v>
      </c>
      <c r="B348" s="108" t="s">
        <v>809</v>
      </c>
      <c r="C348" s="64" t="s">
        <v>419</v>
      </c>
      <c r="D348" s="64" t="s">
        <v>822</v>
      </c>
      <c r="E348" s="65" t="s">
        <v>881</v>
      </c>
      <c r="F348" s="109"/>
      <c r="G348" s="15">
        <f>G349</f>
        <v>5515.6</v>
      </c>
      <c r="H348" s="15">
        <f t="shared" si="164"/>
        <v>0</v>
      </c>
      <c r="I348" s="15">
        <f t="shared" si="164"/>
        <v>5515.6</v>
      </c>
      <c r="J348" s="15">
        <f t="shared" si="164"/>
        <v>5852.1</v>
      </c>
      <c r="K348" s="15">
        <f t="shared" si="164"/>
        <v>0</v>
      </c>
      <c r="L348" s="15">
        <f t="shared" si="164"/>
        <v>5852.1</v>
      </c>
      <c r="M348" s="15">
        <f t="shared" si="164"/>
        <v>5515.6</v>
      </c>
      <c r="N348" s="15">
        <f t="shared" si="164"/>
        <v>0</v>
      </c>
      <c r="O348" s="15">
        <f t="shared" si="164"/>
        <v>5515.6</v>
      </c>
    </row>
    <row r="349" spans="1:15" ht="94.5">
      <c r="A349" s="142" t="s">
        <v>884</v>
      </c>
      <c r="B349" s="108" t="s">
        <v>809</v>
      </c>
      <c r="C349" s="64" t="s">
        <v>419</v>
      </c>
      <c r="D349" s="64" t="s">
        <v>822</v>
      </c>
      <c r="E349" s="65" t="s">
        <v>882</v>
      </c>
      <c r="F349" s="109"/>
      <c r="G349" s="15">
        <f>G350</f>
        <v>5515.6</v>
      </c>
      <c r="H349" s="15">
        <f t="shared" si="164"/>
        <v>0</v>
      </c>
      <c r="I349" s="15">
        <f t="shared" si="164"/>
        <v>5515.6</v>
      </c>
      <c r="J349" s="15">
        <f t="shared" si="164"/>
        <v>5852.1</v>
      </c>
      <c r="K349" s="15">
        <f t="shared" si="164"/>
        <v>0</v>
      </c>
      <c r="L349" s="15">
        <f t="shared" si="164"/>
        <v>5852.1</v>
      </c>
      <c r="M349" s="15">
        <f t="shared" si="164"/>
        <v>5515.6</v>
      </c>
      <c r="N349" s="15">
        <f t="shared" si="164"/>
        <v>0</v>
      </c>
      <c r="O349" s="15">
        <f t="shared" si="164"/>
        <v>5515.6</v>
      </c>
    </row>
    <row r="350" spans="1:15" ht="126">
      <c r="A350" s="142" t="s">
        <v>885</v>
      </c>
      <c r="B350" s="108" t="s">
        <v>809</v>
      </c>
      <c r="C350" s="64" t="s">
        <v>419</v>
      </c>
      <c r="D350" s="64" t="s">
        <v>822</v>
      </c>
      <c r="E350" s="67" t="s">
        <v>883</v>
      </c>
      <c r="F350" s="109">
        <v>200</v>
      </c>
      <c r="G350" s="15">
        <f>SUM(H350:I350)</f>
        <v>5515.6</v>
      </c>
      <c r="H350" s="15"/>
      <c r="I350" s="15">
        <v>5515.6</v>
      </c>
      <c r="J350" s="15">
        <f>SUM(K350:L350)</f>
        <v>5852.1</v>
      </c>
      <c r="K350" s="15"/>
      <c r="L350" s="15">
        <f>5515.6+336.5</f>
        <v>5852.1</v>
      </c>
      <c r="M350" s="15">
        <f>SUM(N350:O350)</f>
        <v>5515.6</v>
      </c>
      <c r="N350" s="15"/>
      <c r="O350" s="15">
        <v>5515.6</v>
      </c>
    </row>
    <row r="351" spans="1:15" ht="110.25">
      <c r="A351" s="180" t="s">
        <v>390</v>
      </c>
      <c r="B351" s="56" t="s">
        <v>809</v>
      </c>
      <c r="C351" s="59">
        <v>14</v>
      </c>
      <c r="D351" s="26"/>
      <c r="E351" s="26"/>
      <c r="F351" s="26"/>
      <c r="G351" s="58">
        <f>SUM(G352,)</f>
        <v>26503</v>
      </c>
      <c r="H351" s="58">
        <f aca="true" t="shared" si="165" ref="H351:O351">SUM(H352,)</f>
        <v>17286</v>
      </c>
      <c r="I351" s="58">
        <f t="shared" si="165"/>
        <v>9217</v>
      </c>
      <c r="J351" s="58">
        <f t="shared" si="165"/>
        <v>21755</v>
      </c>
      <c r="K351" s="58">
        <f t="shared" si="165"/>
        <v>17286</v>
      </c>
      <c r="L351" s="58">
        <f t="shared" si="165"/>
        <v>4469</v>
      </c>
      <c r="M351" s="58">
        <f t="shared" si="165"/>
        <v>21755</v>
      </c>
      <c r="N351" s="58">
        <f t="shared" si="165"/>
        <v>17286</v>
      </c>
      <c r="O351" s="58">
        <f t="shared" si="165"/>
        <v>4469</v>
      </c>
    </row>
    <row r="352" spans="1:15" ht="103.5" customHeight="1">
      <c r="A352" s="180" t="s">
        <v>896</v>
      </c>
      <c r="B352" s="56" t="s">
        <v>809</v>
      </c>
      <c r="C352" s="59">
        <v>14</v>
      </c>
      <c r="D352" s="57" t="s">
        <v>418</v>
      </c>
      <c r="E352" s="26"/>
      <c r="F352" s="26"/>
      <c r="G352" s="58">
        <f aca="true" t="shared" si="166" ref="G352:O352">SUM(G355,G356)</f>
        <v>26503</v>
      </c>
      <c r="H352" s="58">
        <f t="shared" si="166"/>
        <v>17286</v>
      </c>
      <c r="I352" s="58">
        <f t="shared" si="166"/>
        <v>9217</v>
      </c>
      <c r="J352" s="58">
        <f t="shared" si="166"/>
        <v>21755</v>
      </c>
      <c r="K352" s="58">
        <f t="shared" si="166"/>
        <v>17286</v>
      </c>
      <c r="L352" s="58">
        <f t="shared" si="166"/>
        <v>4469</v>
      </c>
      <c r="M352" s="58">
        <f t="shared" si="166"/>
        <v>21755</v>
      </c>
      <c r="N352" s="58">
        <f t="shared" si="166"/>
        <v>17286</v>
      </c>
      <c r="O352" s="58">
        <f t="shared" si="166"/>
        <v>4469</v>
      </c>
    </row>
    <row r="353" spans="1:15" ht="47.25">
      <c r="A353" s="60" t="s">
        <v>514</v>
      </c>
      <c r="B353" s="61" t="s">
        <v>897</v>
      </c>
      <c r="C353" s="26">
        <v>14</v>
      </c>
      <c r="D353" s="24" t="s">
        <v>418</v>
      </c>
      <c r="E353" s="65" t="s">
        <v>652</v>
      </c>
      <c r="F353" s="26"/>
      <c r="G353" s="15">
        <f aca="true" t="shared" si="167" ref="G353:O353">G354</f>
        <v>26503</v>
      </c>
      <c r="H353" s="15">
        <f t="shared" si="167"/>
        <v>17286</v>
      </c>
      <c r="I353" s="15">
        <f t="shared" si="167"/>
        <v>9217</v>
      </c>
      <c r="J353" s="15">
        <f t="shared" si="167"/>
        <v>21755</v>
      </c>
      <c r="K353" s="15">
        <f t="shared" si="167"/>
        <v>17286</v>
      </c>
      <c r="L353" s="15">
        <f t="shared" si="167"/>
        <v>4469</v>
      </c>
      <c r="M353" s="15">
        <f t="shared" si="167"/>
        <v>21755</v>
      </c>
      <c r="N353" s="15">
        <f t="shared" si="167"/>
        <v>17286</v>
      </c>
      <c r="O353" s="15">
        <f t="shared" si="167"/>
        <v>4469</v>
      </c>
    </row>
    <row r="354" spans="1:15" ht="31.5">
      <c r="A354" s="60" t="s">
        <v>772</v>
      </c>
      <c r="B354" s="61" t="s">
        <v>897</v>
      </c>
      <c r="C354" s="26">
        <v>14</v>
      </c>
      <c r="D354" s="24" t="s">
        <v>418</v>
      </c>
      <c r="E354" s="65" t="s">
        <v>653</v>
      </c>
      <c r="F354" s="26"/>
      <c r="G354" s="15">
        <f aca="true" t="shared" si="168" ref="G354:O354">SUM(G355:G356)</f>
        <v>26503</v>
      </c>
      <c r="H354" s="15">
        <f t="shared" si="168"/>
        <v>17286</v>
      </c>
      <c r="I354" s="15">
        <f t="shared" si="168"/>
        <v>9217</v>
      </c>
      <c r="J354" s="15">
        <f t="shared" si="168"/>
        <v>21755</v>
      </c>
      <c r="K354" s="15">
        <f t="shared" si="168"/>
        <v>17286</v>
      </c>
      <c r="L354" s="15">
        <f t="shared" si="168"/>
        <v>4469</v>
      </c>
      <c r="M354" s="15">
        <f t="shared" si="168"/>
        <v>21755</v>
      </c>
      <c r="N354" s="15">
        <f t="shared" si="168"/>
        <v>17286</v>
      </c>
      <c r="O354" s="15">
        <f t="shared" si="168"/>
        <v>4469</v>
      </c>
    </row>
    <row r="355" spans="1:15" ht="129.75" customHeight="1">
      <c r="A355" s="181" t="s">
        <v>873</v>
      </c>
      <c r="B355" s="61" t="s">
        <v>897</v>
      </c>
      <c r="C355" s="26">
        <v>14</v>
      </c>
      <c r="D355" s="24" t="s">
        <v>418</v>
      </c>
      <c r="E355" s="67" t="s">
        <v>768</v>
      </c>
      <c r="F355" s="26" t="s">
        <v>820</v>
      </c>
      <c r="G355" s="15">
        <f>SUM(H355:I355)</f>
        <v>17286</v>
      </c>
      <c r="H355" s="15">
        <v>17286</v>
      </c>
      <c r="I355" s="15">
        <v>0</v>
      </c>
      <c r="J355" s="15">
        <f>SUM(K355:L355)</f>
        <v>17286</v>
      </c>
      <c r="K355" s="15">
        <v>17286</v>
      </c>
      <c r="L355" s="15">
        <v>0</v>
      </c>
      <c r="M355" s="15">
        <f>SUM(N355:O355)</f>
        <v>17286</v>
      </c>
      <c r="N355" s="15">
        <v>17286</v>
      </c>
      <c r="O355" s="15">
        <v>0</v>
      </c>
    </row>
    <row r="356" spans="1:15" ht="78.75">
      <c r="A356" s="142" t="s">
        <v>738</v>
      </c>
      <c r="B356" s="61" t="s">
        <v>809</v>
      </c>
      <c r="C356" s="26" t="s">
        <v>898</v>
      </c>
      <c r="D356" s="24" t="s">
        <v>418</v>
      </c>
      <c r="E356" s="67" t="s">
        <v>769</v>
      </c>
      <c r="F356" s="26" t="s">
        <v>820</v>
      </c>
      <c r="G356" s="15">
        <f>SUM(H356:I356)</f>
        <v>9217</v>
      </c>
      <c r="H356" s="15"/>
      <c r="I356" s="15">
        <v>9217</v>
      </c>
      <c r="J356" s="15">
        <f>SUM(K356:L356)</f>
        <v>4469</v>
      </c>
      <c r="K356" s="15"/>
      <c r="L356" s="15">
        <v>4469</v>
      </c>
      <c r="M356" s="15">
        <f>SUM(N356:O356)</f>
        <v>4469</v>
      </c>
      <c r="N356" s="15"/>
      <c r="O356" s="15">
        <v>4469</v>
      </c>
    </row>
    <row r="357" spans="1:15" ht="63">
      <c r="A357" s="179" t="s">
        <v>899</v>
      </c>
      <c r="B357" s="55">
        <v>871</v>
      </c>
      <c r="C357" s="90"/>
      <c r="D357" s="90"/>
      <c r="E357" s="90"/>
      <c r="F357" s="90"/>
      <c r="G357" s="110">
        <f aca="true" t="shared" si="169" ref="G357:O357">SUM(G358,G414)</f>
        <v>509322.3</v>
      </c>
      <c r="H357" s="110">
        <f t="shared" si="169"/>
        <v>343672.2</v>
      </c>
      <c r="I357" s="110">
        <f t="shared" si="169"/>
        <v>165650.1</v>
      </c>
      <c r="J357" s="110">
        <f t="shared" si="169"/>
        <v>442930.1</v>
      </c>
      <c r="K357" s="110">
        <f t="shared" si="169"/>
        <v>327715.6</v>
      </c>
      <c r="L357" s="110">
        <f t="shared" si="169"/>
        <v>115214.5</v>
      </c>
      <c r="M357" s="110">
        <f t="shared" si="169"/>
        <v>443559.39999999997</v>
      </c>
      <c r="N357" s="110">
        <f t="shared" si="169"/>
        <v>333231.89999999997</v>
      </c>
      <c r="O357" s="110">
        <f t="shared" si="169"/>
        <v>110327.5</v>
      </c>
    </row>
    <row r="358" spans="1:15" ht="15.75">
      <c r="A358" s="180" t="s">
        <v>55</v>
      </c>
      <c r="B358" s="56" t="s">
        <v>900</v>
      </c>
      <c r="C358" s="57" t="s">
        <v>538</v>
      </c>
      <c r="D358" s="26"/>
      <c r="E358" s="26"/>
      <c r="F358" s="26"/>
      <c r="G358" s="58">
        <f>SUM(G359,G368,G383,G391,G396,G402)</f>
        <v>487578.3</v>
      </c>
      <c r="H358" s="58">
        <f aca="true" t="shared" si="170" ref="H358:O358">SUM(H359,H368,H383,H391,H396,H402)</f>
        <v>321928.2</v>
      </c>
      <c r="I358" s="58">
        <f t="shared" si="170"/>
        <v>165650.1</v>
      </c>
      <c r="J358" s="58">
        <f t="shared" si="170"/>
        <v>420434.1</v>
      </c>
      <c r="K358" s="58">
        <f t="shared" si="170"/>
        <v>305219.6</v>
      </c>
      <c r="L358" s="58">
        <f t="shared" si="170"/>
        <v>115214.5</v>
      </c>
      <c r="M358" s="58">
        <f t="shared" si="170"/>
        <v>420188.39999999997</v>
      </c>
      <c r="N358" s="58">
        <f t="shared" si="170"/>
        <v>309860.89999999997</v>
      </c>
      <c r="O358" s="58">
        <f t="shared" si="170"/>
        <v>110327.5</v>
      </c>
    </row>
    <row r="359" spans="1:15" ht="15.75">
      <c r="A359" s="180" t="s">
        <v>901</v>
      </c>
      <c r="B359" s="56" t="s">
        <v>900</v>
      </c>
      <c r="C359" s="57" t="s">
        <v>538</v>
      </c>
      <c r="D359" s="57" t="s">
        <v>418</v>
      </c>
      <c r="E359" s="26"/>
      <c r="F359" s="26"/>
      <c r="G359" s="58">
        <f>SUM(G360,)</f>
        <v>121233.90000000001</v>
      </c>
      <c r="H359" s="58">
        <f aca="true" t="shared" si="171" ref="H359:O359">SUM(H360,)</f>
        <v>96393</v>
      </c>
      <c r="I359" s="58">
        <f t="shared" si="171"/>
        <v>24840.900000000005</v>
      </c>
      <c r="J359" s="58">
        <f t="shared" si="171"/>
        <v>106736.8</v>
      </c>
      <c r="K359" s="58">
        <f t="shared" si="171"/>
        <v>91664</v>
      </c>
      <c r="L359" s="58">
        <f t="shared" si="171"/>
        <v>15072.8</v>
      </c>
      <c r="M359" s="58">
        <f t="shared" si="171"/>
        <v>108964</v>
      </c>
      <c r="N359" s="58">
        <f t="shared" si="171"/>
        <v>95999</v>
      </c>
      <c r="O359" s="58">
        <f t="shared" si="171"/>
        <v>12965</v>
      </c>
    </row>
    <row r="360" spans="1:15" ht="63">
      <c r="A360" s="142" t="s">
        <v>827</v>
      </c>
      <c r="B360" s="61" t="s">
        <v>900</v>
      </c>
      <c r="C360" s="24" t="s">
        <v>538</v>
      </c>
      <c r="D360" s="24" t="s">
        <v>418</v>
      </c>
      <c r="E360" s="62" t="s">
        <v>169</v>
      </c>
      <c r="F360" s="26"/>
      <c r="G360" s="15">
        <f aca="true" t="shared" si="172" ref="G360:O360">G361</f>
        <v>121233.90000000001</v>
      </c>
      <c r="H360" s="15">
        <f t="shared" si="172"/>
        <v>96393</v>
      </c>
      <c r="I360" s="15">
        <f t="shared" si="172"/>
        <v>24840.900000000005</v>
      </c>
      <c r="J360" s="15">
        <f t="shared" si="172"/>
        <v>106736.8</v>
      </c>
      <c r="K360" s="15">
        <f t="shared" si="172"/>
        <v>91664</v>
      </c>
      <c r="L360" s="15">
        <f t="shared" si="172"/>
        <v>15072.8</v>
      </c>
      <c r="M360" s="15">
        <f t="shared" si="172"/>
        <v>108964</v>
      </c>
      <c r="N360" s="15">
        <f t="shared" si="172"/>
        <v>95999</v>
      </c>
      <c r="O360" s="15">
        <f t="shared" si="172"/>
        <v>12965</v>
      </c>
    </row>
    <row r="361" spans="1:15" ht="110.25">
      <c r="A361" s="142" t="s">
        <v>110</v>
      </c>
      <c r="B361" s="61" t="s">
        <v>900</v>
      </c>
      <c r="C361" s="24" t="s">
        <v>538</v>
      </c>
      <c r="D361" s="24" t="s">
        <v>418</v>
      </c>
      <c r="E361" s="62" t="s">
        <v>170</v>
      </c>
      <c r="F361" s="26"/>
      <c r="G361" s="15">
        <f>SUM(G362,G365)</f>
        <v>121233.90000000001</v>
      </c>
      <c r="H361" s="15">
        <f aca="true" t="shared" si="173" ref="H361:O361">SUM(H362,H365)</f>
        <v>96393</v>
      </c>
      <c r="I361" s="15">
        <f t="shared" si="173"/>
        <v>24840.900000000005</v>
      </c>
      <c r="J361" s="15">
        <f t="shared" si="173"/>
        <v>106736.8</v>
      </c>
      <c r="K361" s="15">
        <f t="shared" si="173"/>
        <v>91664</v>
      </c>
      <c r="L361" s="15">
        <f t="shared" si="173"/>
        <v>15072.8</v>
      </c>
      <c r="M361" s="15">
        <f t="shared" si="173"/>
        <v>108964</v>
      </c>
      <c r="N361" s="15">
        <f t="shared" si="173"/>
        <v>95999</v>
      </c>
      <c r="O361" s="15">
        <f t="shared" si="173"/>
        <v>12965</v>
      </c>
    </row>
    <row r="362" spans="1:15" ht="78.75">
      <c r="A362" s="142" t="s">
        <v>870</v>
      </c>
      <c r="B362" s="61" t="s">
        <v>900</v>
      </c>
      <c r="C362" s="24" t="s">
        <v>538</v>
      </c>
      <c r="D362" s="24" t="s">
        <v>418</v>
      </c>
      <c r="E362" s="62" t="s">
        <v>171</v>
      </c>
      <c r="F362" s="26"/>
      <c r="G362" s="15">
        <f aca="true" t="shared" si="174" ref="G362:O362">SUM(G363:G364)</f>
        <v>111401.90000000001</v>
      </c>
      <c r="H362" s="15">
        <f t="shared" si="174"/>
        <v>87053</v>
      </c>
      <c r="I362" s="15">
        <f t="shared" si="174"/>
        <v>24348.900000000005</v>
      </c>
      <c r="J362" s="15">
        <f t="shared" si="174"/>
        <v>106736.8</v>
      </c>
      <c r="K362" s="15">
        <f t="shared" si="174"/>
        <v>91664</v>
      </c>
      <c r="L362" s="15">
        <f t="shared" si="174"/>
        <v>15072.8</v>
      </c>
      <c r="M362" s="15">
        <f t="shared" si="174"/>
        <v>108964</v>
      </c>
      <c r="N362" s="15">
        <f t="shared" si="174"/>
        <v>95999</v>
      </c>
      <c r="O362" s="15">
        <f t="shared" si="174"/>
        <v>12965</v>
      </c>
    </row>
    <row r="363" spans="1:15" ht="220.5">
      <c r="A363" s="142" t="s">
        <v>432</v>
      </c>
      <c r="B363" s="61" t="s">
        <v>900</v>
      </c>
      <c r="C363" s="24" t="s">
        <v>538</v>
      </c>
      <c r="D363" s="24" t="s">
        <v>418</v>
      </c>
      <c r="E363" s="26" t="s">
        <v>174</v>
      </c>
      <c r="F363" s="26" t="s">
        <v>56</v>
      </c>
      <c r="G363" s="15">
        <f>SUM(H363:I363)</f>
        <v>24348.900000000005</v>
      </c>
      <c r="H363" s="15">
        <v>0</v>
      </c>
      <c r="I363" s="15">
        <f>22564.9+176.4+1571.4+36.2</f>
        <v>24348.900000000005</v>
      </c>
      <c r="J363" s="15">
        <f>SUM(K363:L363)</f>
        <v>15072.8</v>
      </c>
      <c r="K363" s="15">
        <v>0</v>
      </c>
      <c r="L363" s="15">
        <v>15072.8</v>
      </c>
      <c r="M363" s="15">
        <f>SUM(N363:O363)</f>
        <v>12965</v>
      </c>
      <c r="N363" s="15">
        <v>0</v>
      </c>
      <c r="O363" s="15">
        <v>12965</v>
      </c>
    </row>
    <row r="364" spans="1:15" ht="236.25">
      <c r="A364" s="181" t="s">
        <v>32</v>
      </c>
      <c r="B364" s="61" t="s">
        <v>900</v>
      </c>
      <c r="C364" s="24" t="s">
        <v>538</v>
      </c>
      <c r="D364" s="24" t="s">
        <v>418</v>
      </c>
      <c r="E364" s="67" t="s">
        <v>175</v>
      </c>
      <c r="F364" s="26" t="s">
        <v>56</v>
      </c>
      <c r="G364" s="15">
        <f>SUM(H364:I364)</f>
        <v>87053</v>
      </c>
      <c r="H364" s="15">
        <v>87053</v>
      </c>
      <c r="I364" s="15">
        <v>0</v>
      </c>
      <c r="J364" s="15">
        <f>SUM(K364:L364)</f>
        <v>91664</v>
      </c>
      <c r="K364" s="15">
        <v>91664</v>
      </c>
      <c r="L364" s="15">
        <v>0</v>
      </c>
      <c r="M364" s="15">
        <f>SUM(N364:O364)</f>
        <v>95999</v>
      </c>
      <c r="N364" s="15">
        <v>95999</v>
      </c>
      <c r="O364" s="15">
        <v>0</v>
      </c>
    </row>
    <row r="365" spans="1:15" ht="63">
      <c r="A365" s="183" t="s">
        <v>486</v>
      </c>
      <c r="B365" s="64" t="s">
        <v>900</v>
      </c>
      <c r="C365" s="24" t="s">
        <v>538</v>
      </c>
      <c r="D365" s="26" t="s">
        <v>418</v>
      </c>
      <c r="E365" s="62" t="s">
        <v>487</v>
      </c>
      <c r="F365" s="26"/>
      <c r="G365" s="15">
        <f>SUM(G366:G367)</f>
        <v>9831.999999999998</v>
      </c>
      <c r="H365" s="15">
        <f aca="true" t="shared" si="175" ref="H365:O365">SUM(H366:H367)</f>
        <v>9340</v>
      </c>
      <c r="I365" s="15">
        <f t="shared" si="175"/>
        <v>492</v>
      </c>
      <c r="J365" s="15">
        <f t="shared" si="175"/>
        <v>0</v>
      </c>
      <c r="K365" s="15">
        <f t="shared" si="175"/>
        <v>0</v>
      </c>
      <c r="L365" s="15">
        <f t="shared" si="175"/>
        <v>0</v>
      </c>
      <c r="M365" s="15">
        <f t="shared" si="175"/>
        <v>0</v>
      </c>
      <c r="N365" s="15">
        <f t="shared" si="175"/>
        <v>0</v>
      </c>
      <c r="O365" s="15">
        <f t="shared" si="175"/>
        <v>0</v>
      </c>
    </row>
    <row r="366" spans="1:15" ht="189">
      <c r="A366" s="182" t="s">
        <v>351</v>
      </c>
      <c r="B366" s="64" t="s">
        <v>900</v>
      </c>
      <c r="C366" s="26" t="s">
        <v>538</v>
      </c>
      <c r="D366" s="26" t="s">
        <v>418</v>
      </c>
      <c r="E366" s="26" t="s">
        <v>994</v>
      </c>
      <c r="F366" s="90" t="s">
        <v>386</v>
      </c>
      <c r="G366" s="91">
        <f>SUM(H366:I366)</f>
        <v>274.3</v>
      </c>
      <c r="H366" s="91">
        <v>260.6</v>
      </c>
      <c r="I366" s="91">
        <v>13.7</v>
      </c>
      <c r="J366" s="91">
        <f>SUM(K366:L366)</f>
        <v>0</v>
      </c>
      <c r="K366" s="91"/>
      <c r="L366" s="91"/>
      <c r="M366" s="91">
        <f>SUM(N366:O366)</f>
        <v>0</v>
      </c>
      <c r="N366" s="91"/>
      <c r="O366" s="91"/>
    </row>
    <row r="367" spans="1:15" ht="220.5">
      <c r="A367" s="182" t="s">
        <v>149</v>
      </c>
      <c r="B367" s="64" t="s">
        <v>900</v>
      </c>
      <c r="C367" s="26" t="s">
        <v>538</v>
      </c>
      <c r="D367" s="26" t="s">
        <v>418</v>
      </c>
      <c r="E367" s="26" t="s">
        <v>994</v>
      </c>
      <c r="F367" s="90" t="s">
        <v>56</v>
      </c>
      <c r="G367" s="91">
        <f>SUM(H367:I367)</f>
        <v>9557.699999999999</v>
      </c>
      <c r="H367" s="91">
        <v>9079.4</v>
      </c>
      <c r="I367" s="91">
        <v>478.3</v>
      </c>
      <c r="J367" s="91">
        <f>SUM(K367:L367)</f>
        <v>0</v>
      </c>
      <c r="K367" s="91"/>
      <c r="L367" s="91"/>
      <c r="M367" s="91">
        <f>SUM(N367:O367)</f>
        <v>0</v>
      </c>
      <c r="N367" s="91"/>
      <c r="O367" s="91"/>
    </row>
    <row r="368" spans="1:15" ht="15.75">
      <c r="A368" s="180" t="s">
        <v>902</v>
      </c>
      <c r="B368" s="56" t="s">
        <v>900</v>
      </c>
      <c r="C368" s="57" t="s">
        <v>538</v>
      </c>
      <c r="D368" s="57" t="s">
        <v>424</v>
      </c>
      <c r="E368" s="26"/>
      <c r="F368" s="26"/>
      <c r="G368" s="58">
        <f aca="true" t="shared" si="176" ref="G368:O368">SUM(G369)</f>
        <v>299248.5</v>
      </c>
      <c r="H368" s="58">
        <f t="shared" si="176"/>
        <v>225330.3</v>
      </c>
      <c r="I368" s="58">
        <f t="shared" si="176"/>
        <v>73918.2</v>
      </c>
      <c r="J368" s="58">
        <f t="shared" si="176"/>
        <v>249501.2</v>
      </c>
      <c r="K368" s="58">
        <f t="shared" si="176"/>
        <v>213342.5</v>
      </c>
      <c r="L368" s="58">
        <f t="shared" si="176"/>
        <v>36158.7</v>
      </c>
      <c r="M368" s="58">
        <f t="shared" si="176"/>
        <v>245199.6</v>
      </c>
      <c r="N368" s="58">
        <f t="shared" si="176"/>
        <v>213640.3</v>
      </c>
      <c r="O368" s="58">
        <f t="shared" si="176"/>
        <v>31559.3</v>
      </c>
    </row>
    <row r="369" spans="1:15" ht="63">
      <c r="A369" s="142" t="s">
        <v>827</v>
      </c>
      <c r="B369" s="61" t="s">
        <v>900</v>
      </c>
      <c r="C369" s="24" t="s">
        <v>538</v>
      </c>
      <c r="D369" s="24" t="s">
        <v>424</v>
      </c>
      <c r="E369" s="74" t="s">
        <v>169</v>
      </c>
      <c r="F369" s="26"/>
      <c r="G369" s="15">
        <f>SUM(G370,)</f>
        <v>299248.5</v>
      </c>
      <c r="H369" s="15">
        <f aca="true" t="shared" si="177" ref="H369:O369">SUM(H370,)</f>
        <v>225330.3</v>
      </c>
      <c r="I369" s="15">
        <f t="shared" si="177"/>
        <v>73918.2</v>
      </c>
      <c r="J369" s="15">
        <f t="shared" si="177"/>
        <v>249501.2</v>
      </c>
      <c r="K369" s="15">
        <f t="shared" si="177"/>
        <v>213342.5</v>
      </c>
      <c r="L369" s="15">
        <f t="shared" si="177"/>
        <v>36158.7</v>
      </c>
      <c r="M369" s="15">
        <f t="shared" si="177"/>
        <v>245199.6</v>
      </c>
      <c r="N369" s="15">
        <f t="shared" si="177"/>
        <v>213640.3</v>
      </c>
      <c r="O369" s="15">
        <f t="shared" si="177"/>
        <v>31559.3</v>
      </c>
    </row>
    <row r="370" spans="1:15" ht="110.25">
      <c r="A370" s="142" t="s">
        <v>828</v>
      </c>
      <c r="B370" s="61" t="s">
        <v>900</v>
      </c>
      <c r="C370" s="24" t="s">
        <v>538</v>
      </c>
      <c r="D370" s="24" t="s">
        <v>424</v>
      </c>
      <c r="E370" s="74" t="s">
        <v>33</v>
      </c>
      <c r="F370" s="26"/>
      <c r="G370" s="15">
        <f>SUM(G371,G377,G379)</f>
        <v>299248.5</v>
      </c>
      <c r="H370" s="15">
        <f aca="true" t="shared" si="178" ref="H370:O370">SUM(H371,H377,H379)</f>
        <v>225330.3</v>
      </c>
      <c r="I370" s="15">
        <f t="shared" si="178"/>
        <v>73918.2</v>
      </c>
      <c r="J370" s="15">
        <f t="shared" si="178"/>
        <v>249501.2</v>
      </c>
      <c r="K370" s="15">
        <f t="shared" si="178"/>
        <v>213342.5</v>
      </c>
      <c r="L370" s="15">
        <f t="shared" si="178"/>
        <v>36158.7</v>
      </c>
      <c r="M370" s="15">
        <f t="shared" si="178"/>
        <v>245199.6</v>
      </c>
      <c r="N370" s="15">
        <f t="shared" si="178"/>
        <v>213640.3</v>
      </c>
      <c r="O370" s="15">
        <f t="shared" si="178"/>
        <v>31559.3</v>
      </c>
    </row>
    <row r="371" spans="1:15" ht="47.25">
      <c r="A371" s="142" t="s">
        <v>49</v>
      </c>
      <c r="B371" s="61" t="s">
        <v>900</v>
      </c>
      <c r="C371" s="24" t="s">
        <v>538</v>
      </c>
      <c r="D371" s="24" t="s">
        <v>424</v>
      </c>
      <c r="E371" s="74" t="s">
        <v>34</v>
      </c>
      <c r="F371" s="26"/>
      <c r="G371" s="15">
        <f>SUM(G372:G376)</f>
        <v>267183.9</v>
      </c>
      <c r="H371" s="15">
        <f aca="true" t="shared" si="179" ref="H371:O371">SUM(H372:H376)</f>
        <v>194951</v>
      </c>
      <c r="I371" s="15">
        <f t="shared" si="179"/>
        <v>72232.9</v>
      </c>
      <c r="J371" s="15">
        <f t="shared" si="179"/>
        <v>240429.1</v>
      </c>
      <c r="K371" s="15">
        <f t="shared" si="179"/>
        <v>204724.1</v>
      </c>
      <c r="L371" s="15">
        <f t="shared" si="179"/>
        <v>35705</v>
      </c>
      <c r="M371" s="15">
        <f t="shared" si="179"/>
        <v>245199.6</v>
      </c>
      <c r="N371" s="15">
        <f t="shared" si="179"/>
        <v>213640.3</v>
      </c>
      <c r="O371" s="15">
        <f t="shared" si="179"/>
        <v>31559.3</v>
      </c>
    </row>
    <row r="372" spans="1:15" ht="220.5">
      <c r="A372" s="142" t="s">
        <v>570</v>
      </c>
      <c r="B372" s="61" t="s">
        <v>900</v>
      </c>
      <c r="C372" s="24" t="s">
        <v>538</v>
      </c>
      <c r="D372" s="24" t="s">
        <v>424</v>
      </c>
      <c r="E372" s="64" t="s">
        <v>571</v>
      </c>
      <c r="F372" s="26" t="s">
        <v>56</v>
      </c>
      <c r="G372" s="15">
        <f>SUM(H372:I372)</f>
        <v>4960.5</v>
      </c>
      <c r="H372" s="17">
        <v>3770</v>
      </c>
      <c r="I372" s="17">
        <v>1190.5</v>
      </c>
      <c r="J372" s="15">
        <f>SUM(K372:L372)</f>
        <v>5163.3</v>
      </c>
      <c r="K372" s="17">
        <v>3924.1</v>
      </c>
      <c r="L372" s="17">
        <v>1239.2</v>
      </c>
      <c r="M372" s="15">
        <f>SUM(N372:O372)</f>
        <v>5368.8</v>
      </c>
      <c r="N372" s="17">
        <v>4080.3</v>
      </c>
      <c r="O372" s="17">
        <v>1288.5</v>
      </c>
    </row>
    <row r="373" spans="1:15" ht="157.5">
      <c r="A373" s="142" t="s">
        <v>35</v>
      </c>
      <c r="B373" s="61" t="s">
        <v>900</v>
      </c>
      <c r="C373" s="24" t="s">
        <v>538</v>
      </c>
      <c r="D373" s="24" t="s">
        <v>424</v>
      </c>
      <c r="E373" s="64" t="s">
        <v>176</v>
      </c>
      <c r="F373" s="26" t="s">
        <v>56</v>
      </c>
      <c r="G373" s="15">
        <f>SUM(H373:I373)</f>
        <v>71042.4</v>
      </c>
      <c r="H373" s="17">
        <v>0</v>
      </c>
      <c r="I373" s="17">
        <f>64979.9+3523+600+171.9+140.6+1627</f>
        <v>71042.4</v>
      </c>
      <c r="J373" s="15">
        <f>SUM(K373:L373)</f>
        <v>34465.8</v>
      </c>
      <c r="K373" s="17">
        <v>0</v>
      </c>
      <c r="L373" s="17">
        <v>34465.8</v>
      </c>
      <c r="M373" s="15">
        <f>SUM(N373:O373)</f>
        <v>30270.8</v>
      </c>
      <c r="N373" s="17">
        <v>0</v>
      </c>
      <c r="O373" s="17">
        <v>30270.8</v>
      </c>
    </row>
    <row r="374" spans="1:15" ht="141.75">
      <c r="A374" s="181" t="s">
        <v>892</v>
      </c>
      <c r="B374" s="61" t="s">
        <v>900</v>
      </c>
      <c r="C374" s="24" t="s">
        <v>538</v>
      </c>
      <c r="D374" s="24" t="s">
        <v>424</v>
      </c>
      <c r="E374" s="67" t="s">
        <v>177</v>
      </c>
      <c r="F374" s="26" t="s">
        <v>56</v>
      </c>
      <c r="G374" s="15">
        <f>SUM(H374:I374)</f>
        <v>182114</v>
      </c>
      <c r="H374" s="15">
        <v>182114</v>
      </c>
      <c r="I374" s="15">
        <v>0</v>
      </c>
      <c r="J374" s="15">
        <f>SUM(K374:L374)</f>
        <v>191733</v>
      </c>
      <c r="K374" s="15">
        <v>191733</v>
      </c>
      <c r="L374" s="15">
        <v>0</v>
      </c>
      <c r="M374" s="15">
        <f>SUM(N374:O374)</f>
        <v>200493</v>
      </c>
      <c r="N374" s="15">
        <v>200493</v>
      </c>
      <c r="O374" s="15">
        <v>0</v>
      </c>
    </row>
    <row r="375" spans="1:15" ht="220.5">
      <c r="A375" s="181" t="s">
        <v>520</v>
      </c>
      <c r="B375" s="64" t="s">
        <v>900</v>
      </c>
      <c r="C375" s="24" t="s">
        <v>538</v>
      </c>
      <c r="D375" s="24" t="s">
        <v>424</v>
      </c>
      <c r="E375" s="67" t="s">
        <v>178</v>
      </c>
      <c r="F375" s="26" t="s">
        <v>56</v>
      </c>
      <c r="G375" s="15">
        <f>SUM(H375:I375)</f>
        <v>1055</v>
      </c>
      <c r="H375" s="15">
        <v>1055</v>
      </c>
      <c r="I375" s="15"/>
      <c r="J375" s="15">
        <f>SUM(K375:L375)</f>
        <v>1055</v>
      </c>
      <c r="K375" s="15">
        <v>1055</v>
      </c>
      <c r="L375" s="15"/>
      <c r="M375" s="15">
        <f>SUM(N375:O375)</f>
        <v>1055</v>
      </c>
      <c r="N375" s="15">
        <v>1055</v>
      </c>
      <c r="O375" s="15">
        <v>0</v>
      </c>
    </row>
    <row r="376" spans="1:15" ht="220.5">
      <c r="A376" s="181" t="s">
        <v>572</v>
      </c>
      <c r="B376" s="64" t="s">
        <v>900</v>
      </c>
      <c r="C376" s="24" t="s">
        <v>538</v>
      </c>
      <c r="D376" s="24" t="s">
        <v>424</v>
      </c>
      <c r="E376" s="67" t="s">
        <v>787</v>
      </c>
      <c r="F376" s="26" t="s">
        <v>56</v>
      </c>
      <c r="G376" s="15">
        <f>SUM(H376:I376)</f>
        <v>8012</v>
      </c>
      <c r="H376" s="15">
        <v>8012</v>
      </c>
      <c r="I376" s="15"/>
      <c r="J376" s="15">
        <f>SUM(K376:L376)</f>
        <v>8012</v>
      </c>
      <c r="K376" s="15">
        <v>8012</v>
      </c>
      <c r="L376" s="15">
        <v>0</v>
      </c>
      <c r="M376" s="15">
        <f>SUM(N376:O376)</f>
        <v>8012</v>
      </c>
      <c r="N376" s="15">
        <v>8012</v>
      </c>
      <c r="O376" s="15"/>
    </row>
    <row r="377" spans="1:15" ht="126">
      <c r="A377" s="181" t="s">
        <v>323</v>
      </c>
      <c r="B377" s="64" t="s">
        <v>900</v>
      </c>
      <c r="C377" s="24" t="s">
        <v>538</v>
      </c>
      <c r="D377" s="24" t="s">
        <v>424</v>
      </c>
      <c r="E377" s="62" t="s">
        <v>325</v>
      </c>
      <c r="F377" s="26"/>
      <c r="G377" s="15">
        <f>G378</f>
        <v>2540.3</v>
      </c>
      <c r="H377" s="15">
        <f aca="true" t="shared" si="180" ref="H377:O377">H378</f>
        <v>2450</v>
      </c>
      <c r="I377" s="15">
        <f t="shared" si="180"/>
        <v>90.3</v>
      </c>
      <c r="J377" s="15">
        <f t="shared" si="180"/>
        <v>0</v>
      </c>
      <c r="K377" s="15">
        <f t="shared" si="180"/>
        <v>0</v>
      </c>
      <c r="L377" s="15">
        <f t="shared" si="180"/>
        <v>0</v>
      </c>
      <c r="M377" s="15">
        <f t="shared" si="180"/>
        <v>0</v>
      </c>
      <c r="N377" s="15">
        <f t="shared" si="180"/>
        <v>0</v>
      </c>
      <c r="O377" s="15">
        <f t="shared" si="180"/>
        <v>0</v>
      </c>
    </row>
    <row r="378" spans="1:15" ht="189">
      <c r="A378" s="181" t="s">
        <v>324</v>
      </c>
      <c r="B378" s="64" t="s">
        <v>900</v>
      </c>
      <c r="C378" s="24" t="s">
        <v>538</v>
      </c>
      <c r="D378" s="24" t="s">
        <v>424</v>
      </c>
      <c r="E378" s="67" t="s">
        <v>333</v>
      </c>
      <c r="F378" s="26" t="s">
        <v>56</v>
      </c>
      <c r="G378" s="15">
        <f>SUM(H378:I378)</f>
        <v>2540.3</v>
      </c>
      <c r="H378" s="15">
        <v>2450</v>
      </c>
      <c r="I378" s="15">
        <v>90.3</v>
      </c>
      <c r="J378" s="15">
        <f>SUM(K378:L378)</f>
        <v>0</v>
      </c>
      <c r="K378" s="15"/>
      <c r="L378" s="15"/>
      <c r="M378" s="15">
        <f>SUM(N378:O378)</f>
        <v>0</v>
      </c>
      <c r="N378" s="15"/>
      <c r="O378" s="15"/>
    </row>
    <row r="379" spans="1:15" ht="78.75">
      <c r="A379" s="183" t="s">
        <v>153</v>
      </c>
      <c r="B379" s="64" t="s">
        <v>900</v>
      </c>
      <c r="C379" s="24" t="s">
        <v>538</v>
      </c>
      <c r="D379" s="24" t="s">
        <v>424</v>
      </c>
      <c r="E379" s="62" t="s">
        <v>144</v>
      </c>
      <c r="F379" s="26"/>
      <c r="G379" s="15">
        <f>SUM(G380:G382)</f>
        <v>29524.3</v>
      </c>
      <c r="H379" s="15">
        <f>SUM(H380:H382)</f>
        <v>27929.300000000003</v>
      </c>
      <c r="I379" s="15">
        <f>SUM(I380:I382)</f>
        <v>1595</v>
      </c>
      <c r="J379" s="15">
        <f aca="true" t="shared" si="181" ref="J379:O379">SUM(J381:J382)</f>
        <v>9072.099999999999</v>
      </c>
      <c r="K379" s="15">
        <f t="shared" si="181"/>
        <v>8618.4</v>
      </c>
      <c r="L379" s="15">
        <f t="shared" si="181"/>
        <v>453.7</v>
      </c>
      <c r="M379" s="15">
        <f t="shared" si="181"/>
        <v>0</v>
      </c>
      <c r="N379" s="15">
        <f t="shared" si="181"/>
        <v>0</v>
      </c>
      <c r="O379" s="15">
        <f t="shared" si="181"/>
        <v>0</v>
      </c>
    </row>
    <row r="380" spans="1:15" ht="157.5">
      <c r="A380" s="183" t="s">
        <v>5</v>
      </c>
      <c r="B380" s="64" t="s">
        <v>900</v>
      </c>
      <c r="C380" s="24" t="s">
        <v>538</v>
      </c>
      <c r="D380" s="24" t="s">
        <v>424</v>
      </c>
      <c r="E380" s="26" t="s">
        <v>148</v>
      </c>
      <c r="F380" s="26" t="s">
        <v>386</v>
      </c>
      <c r="G380" s="15">
        <f>SUM(H380:I380)</f>
        <v>274.3</v>
      </c>
      <c r="H380" s="15">
        <v>260.6</v>
      </c>
      <c r="I380" s="15">
        <v>13.7</v>
      </c>
      <c r="J380" s="15">
        <f>SUM(K380:L380)</f>
        <v>0</v>
      </c>
      <c r="K380" s="15"/>
      <c r="L380" s="15"/>
      <c r="M380" s="15">
        <f>SUM(N380:O380)</f>
        <v>0</v>
      </c>
      <c r="N380" s="15"/>
      <c r="O380" s="15"/>
    </row>
    <row r="381" spans="1:15" ht="177" customHeight="1">
      <c r="A381" s="183" t="s">
        <v>147</v>
      </c>
      <c r="B381" s="64" t="s">
        <v>900</v>
      </c>
      <c r="C381" s="24" t="s">
        <v>538</v>
      </c>
      <c r="D381" s="24" t="s">
        <v>424</v>
      </c>
      <c r="E381" s="26" t="s">
        <v>148</v>
      </c>
      <c r="F381" s="26" t="s">
        <v>56</v>
      </c>
      <c r="G381" s="15">
        <f>SUM(H381:I381)</f>
        <v>15420.4</v>
      </c>
      <c r="H381" s="15">
        <v>14530.6</v>
      </c>
      <c r="I381" s="15">
        <v>889.8</v>
      </c>
      <c r="J381" s="15">
        <f>SUM(K381:L381)</f>
        <v>2573.3999999999996</v>
      </c>
      <c r="K381" s="15">
        <v>2444.7</v>
      </c>
      <c r="L381" s="15">
        <v>128.7</v>
      </c>
      <c r="M381" s="15">
        <f>SUM(N381:O381)</f>
        <v>0</v>
      </c>
      <c r="N381" s="15"/>
      <c r="O381" s="15"/>
    </row>
    <row r="382" spans="1:15" ht="165">
      <c r="A382" s="111" t="s">
        <v>146</v>
      </c>
      <c r="B382" s="64" t="s">
        <v>900</v>
      </c>
      <c r="C382" s="24" t="s">
        <v>538</v>
      </c>
      <c r="D382" s="24" t="s">
        <v>424</v>
      </c>
      <c r="E382" s="67" t="s">
        <v>145</v>
      </c>
      <c r="F382" s="26" t="s">
        <v>56</v>
      </c>
      <c r="G382" s="15">
        <f>SUM(H382:I382)</f>
        <v>13829.6</v>
      </c>
      <c r="H382" s="15">
        <v>13138.1</v>
      </c>
      <c r="I382" s="15">
        <v>691.5</v>
      </c>
      <c r="J382" s="15">
        <f>SUM(K382:L382)</f>
        <v>6498.7</v>
      </c>
      <c r="K382" s="15">
        <v>6173.7</v>
      </c>
      <c r="L382" s="15">
        <v>325</v>
      </c>
      <c r="M382" s="15">
        <f>SUM(N382:O382)</f>
        <v>0</v>
      </c>
      <c r="N382" s="15"/>
      <c r="O382" s="15"/>
    </row>
    <row r="383" spans="1:15" s="21" customFormat="1" ht="31.5">
      <c r="A383" s="184" t="s">
        <v>393</v>
      </c>
      <c r="B383" s="56" t="s">
        <v>900</v>
      </c>
      <c r="C383" s="57" t="s">
        <v>538</v>
      </c>
      <c r="D383" s="57" t="s">
        <v>280</v>
      </c>
      <c r="E383" s="80"/>
      <c r="F383" s="59"/>
      <c r="G383" s="58">
        <f aca="true" t="shared" si="182" ref="G383:O384">G384</f>
        <v>36398.9</v>
      </c>
      <c r="H383" s="58">
        <f t="shared" si="182"/>
        <v>0</v>
      </c>
      <c r="I383" s="58">
        <f t="shared" si="182"/>
        <v>36398.9</v>
      </c>
      <c r="J383" s="58">
        <f t="shared" si="182"/>
        <v>35176.8</v>
      </c>
      <c r="K383" s="58">
        <f t="shared" si="182"/>
        <v>0</v>
      </c>
      <c r="L383" s="58">
        <f t="shared" si="182"/>
        <v>35176.8</v>
      </c>
      <c r="M383" s="58">
        <f t="shared" si="182"/>
        <v>35992</v>
      </c>
      <c r="N383" s="58">
        <f t="shared" si="182"/>
        <v>0</v>
      </c>
      <c r="O383" s="58">
        <f t="shared" si="182"/>
        <v>35992</v>
      </c>
    </row>
    <row r="384" spans="1:15" ht="63">
      <c r="A384" s="142" t="s">
        <v>827</v>
      </c>
      <c r="B384" s="61" t="s">
        <v>900</v>
      </c>
      <c r="C384" s="24" t="s">
        <v>538</v>
      </c>
      <c r="D384" s="24" t="s">
        <v>280</v>
      </c>
      <c r="E384" s="74" t="s">
        <v>169</v>
      </c>
      <c r="F384" s="26"/>
      <c r="G384" s="15">
        <f t="shared" si="182"/>
        <v>36398.9</v>
      </c>
      <c r="H384" s="15">
        <f t="shared" si="182"/>
        <v>0</v>
      </c>
      <c r="I384" s="15">
        <f t="shared" si="182"/>
        <v>36398.9</v>
      </c>
      <c r="J384" s="15">
        <f t="shared" si="182"/>
        <v>35176.8</v>
      </c>
      <c r="K384" s="15">
        <f t="shared" si="182"/>
        <v>0</v>
      </c>
      <c r="L384" s="15">
        <f t="shared" si="182"/>
        <v>35176.8</v>
      </c>
      <c r="M384" s="15">
        <f t="shared" si="182"/>
        <v>35992</v>
      </c>
      <c r="N384" s="15">
        <f t="shared" si="182"/>
        <v>0</v>
      </c>
      <c r="O384" s="15">
        <f t="shared" si="182"/>
        <v>35992</v>
      </c>
    </row>
    <row r="385" spans="1:15" ht="126">
      <c r="A385" s="142" t="s">
        <v>844</v>
      </c>
      <c r="B385" s="61" t="s">
        <v>900</v>
      </c>
      <c r="C385" s="24" t="s">
        <v>538</v>
      </c>
      <c r="D385" s="24" t="s">
        <v>280</v>
      </c>
      <c r="E385" s="62" t="s">
        <v>50</v>
      </c>
      <c r="F385" s="26"/>
      <c r="G385" s="15">
        <f>SUM(G386,G389)</f>
        <v>36398.9</v>
      </c>
      <c r="H385" s="15">
        <f aca="true" t="shared" si="183" ref="H385:O385">SUM(H386,H389)</f>
        <v>0</v>
      </c>
      <c r="I385" s="15">
        <f t="shared" si="183"/>
        <v>36398.9</v>
      </c>
      <c r="J385" s="15">
        <f t="shared" si="183"/>
        <v>35176.8</v>
      </c>
      <c r="K385" s="15">
        <f t="shared" si="183"/>
        <v>0</v>
      </c>
      <c r="L385" s="15">
        <f t="shared" si="183"/>
        <v>35176.8</v>
      </c>
      <c r="M385" s="15">
        <f t="shared" si="183"/>
        <v>35992</v>
      </c>
      <c r="N385" s="15">
        <f t="shared" si="183"/>
        <v>0</v>
      </c>
      <c r="O385" s="15">
        <f t="shared" si="183"/>
        <v>35992</v>
      </c>
    </row>
    <row r="386" spans="1:15" ht="94.5">
      <c r="A386" s="142" t="s">
        <v>52</v>
      </c>
      <c r="B386" s="61" t="s">
        <v>900</v>
      </c>
      <c r="C386" s="24" t="s">
        <v>538</v>
      </c>
      <c r="D386" s="24" t="s">
        <v>280</v>
      </c>
      <c r="E386" s="62" t="s">
        <v>51</v>
      </c>
      <c r="F386" s="26"/>
      <c r="G386" s="15">
        <f aca="true" t="shared" si="184" ref="G386:O386">SUM(G387:G388)</f>
        <v>35967.1</v>
      </c>
      <c r="H386" s="15">
        <f t="shared" si="184"/>
        <v>0</v>
      </c>
      <c r="I386" s="15">
        <f t="shared" si="184"/>
        <v>35967.1</v>
      </c>
      <c r="J386" s="15">
        <f t="shared" si="184"/>
        <v>35176.8</v>
      </c>
      <c r="K386" s="15">
        <f t="shared" si="184"/>
        <v>0</v>
      </c>
      <c r="L386" s="15">
        <f t="shared" si="184"/>
        <v>35176.8</v>
      </c>
      <c r="M386" s="15">
        <f t="shared" si="184"/>
        <v>35992</v>
      </c>
      <c r="N386" s="15">
        <f t="shared" si="184"/>
        <v>0</v>
      </c>
      <c r="O386" s="15">
        <f t="shared" si="184"/>
        <v>35992</v>
      </c>
    </row>
    <row r="387" spans="1:15" ht="157.5">
      <c r="A387" s="181" t="s">
        <v>521</v>
      </c>
      <c r="B387" s="61" t="s">
        <v>900</v>
      </c>
      <c r="C387" s="24" t="s">
        <v>538</v>
      </c>
      <c r="D387" s="24" t="s">
        <v>280</v>
      </c>
      <c r="E387" s="26" t="s">
        <v>179</v>
      </c>
      <c r="F387" s="26" t="s">
        <v>56</v>
      </c>
      <c r="G387" s="15">
        <f>SUM(H387:I387)</f>
        <v>30287.2</v>
      </c>
      <c r="H387" s="15">
        <v>0</v>
      </c>
      <c r="I387" s="15">
        <f>30125.9+161.3</f>
        <v>30287.2</v>
      </c>
      <c r="J387" s="15">
        <f>SUM(K387:L387)</f>
        <v>25301.8</v>
      </c>
      <c r="K387" s="15">
        <v>0</v>
      </c>
      <c r="L387" s="15">
        <v>25301.8</v>
      </c>
      <c r="M387" s="15">
        <f>SUM(N387:O387)</f>
        <v>25740</v>
      </c>
      <c r="N387" s="15">
        <v>0</v>
      </c>
      <c r="O387" s="15">
        <v>25740</v>
      </c>
    </row>
    <row r="388" spans="1:15" ht="173.25">
      <c r="A388" s="181" t="s">
        <v>788</v>
      </c>
      <c r="B388" s="61" t="s">
        <v>900</v>
      </c>
      <c r="C388" s="24" t="s">
        <v>538</v>
      </c>
      <c r="D388" s="24" t="s">
        <v>280</v>
      </c>
      <c r="E388" s="26" t="s">
        <v>789</v>
      </c>
      <c r="F388" s="26" t="s">
        <v>56</v>
      </c>
      <c r="G388" s="15">
        <f>SUM(H388:I388)</f>
        <v>5679.9</v>
      </c>
      <c r="H388" s="15">
        <v>0</v>
      </c>
      <c r="I388" s="15">
        <v>5679.9</v>
      </c>
      <c r="J388" s="15">
        <f>SUM(K388:L388)</f>
        <v>9875</v>
      </c>
      <c r="K388" s="15">
        <v>0</v>
      </c>
      <c r="L388" s="15">
        <v>9875</v>
      </c>
      <c r="M388" s="15">
        <f>SUM(N388:O388)</f>
        <v>10252</v>
      </c>
      <c r="N388" s="15">
        <v>0</v>
      </c>
      <c r="O388" s="15">
        <v>10252</v>
      </c>
    </row>
    <row r="389" spans="1:15" ht="63">
      <c r="A389" s="181" t="s">
        <v>399</v>
      </c>
      <c r="B389" s="61" t="s">
        <v>900</v>
      </c>
      <c r="C389" s="24" t="s">
        <v>538</v>
      </c>
      <c r="D389" s="24" t="s">
        <v>280</v>
      </c>
      <c r="E389" s="62" t="s">
        <v>475</v>
      </c>
      <c r="F389" s="26"/>
      <c r="G389" s="15">
        <f>G390</f>
        <v>431.8</v>
      </c>
      <c r="H389" s="15">
        <f aca="true" t="shared" si="185" ref="H389:O389">H390</f>
        <v>0</v>
      </c>
      <c r="I389" s="15">
        <f t="shared" si="185"/>
        <v>431.8</v>
      </c>
      <c r="J389" s="15">
        <f t="shared" si="185"/>
        <v>0</v>
      </c>
      <c r="K389" s="15">
        <f t="shared" si="185"/>
        <v>0</v>
      </c>
      <c r="L389" s="15">
        <f t="shared" si="185"/>
        <v>0</v>
      </c>
      <c r="M389" s="15">
        <f t="shared" si="185"/>
        <v>0</v>
      </c>
      <c r="N389" s="15">
        <f t="shared" si="185"/>
        <v>0</v>
      </c>
      <c r="O389" s="15">
        <f t="shared" si="185"/>
        <v>0</v>
      </c>
    </row>
    <row r="390" spans="1:15" ht="94.5">
      <c r="A390" s="181" t="s">
        <v>473</v>
      </c>
      <c r="B390" s="61" t="s">
        <v>900</v>
      </c>
      <c r="C390" s="24" t="s">
        <v>538</v>
      </c>
      <c r="D390" s="24" t="s">
        <v>280</v>
      </c>
      <c r="E390" s="26" t="s">
        <v>476</v>
      </c>
      <c r="F390" s="26" t="s">
        <v>56</v>
      </c>
      <c r="G390" s="15">
        <f>SUM(H390:I390)</f>
        <v>431.8</v>
      </c>
      <c r="H390" s="15">
        <v>0</v>
      </c>
      <c r="I390" s="15">
        <v>431.8</v>
      </c>
      <c r="J390" s="15">
        <f>SUM(K390:L390)</f>
        <v>0</v>
      </c>
      <c r="K390" s="15">
        <v>0</v>
      </c>
      <c r="L390" s="15"/>
      <c r="M390" s="15">
        <f>SUM(N390:O390)</f>
        <v>0</v>
      </c>
      <c r="N390" s="15">
        <v>0</v>
      </c>
      <c r="O390" s="15"/>
    </row>
    <row r="391" spans="1:15" ht="64.5" customHeight="1">
      <c r="A391" s="184" t="s">
        <v>17</v>
      </c>
      <c r="B391" s="77" t="s">
        <v>900</v>
      </c>
      <c r="C391" s="57" t="s">
        <v>538</v>
      </c>
      <c r="D391" s="57" t="s">
        <v>423</v>
      </c>
      <c r="E391" s="59"/>
      <c r="F391" s="59"/>
      <c r="G391" s="58">
        <f>G392</f>
        <v>15.6</v>
      </c>
      <c r="H391" s="58">
        <f aca="true" t="shared" si="186" ref="H391:O394">H392</f>
        <v>0</v>
      </c>
      <c r="I391" s="58">
        <f t="shared" si="186"/>
        <v>15.6</v>
      </c>
      <c r="J391" s="58">
        <f t="shared" si="186"/>
        <v>0</v>
      </c>
      <c r="K391" s="58">
        <f t="shared" si="186"/>
        <v>0</v>
      </c>
      <c r="L391" s="58">
        <f t="shared" si="186"/>
        <v>0</v>
      </c>
      <c r="M391" s="58">
        <f t="shared" si="186"/>
        <v>0</v>
      </c>
      <c r="N391" s="58">
        <f t="shared" si="186"/>
        <v>0</v>
      </c>
      <c r="O391" s="58">
        <f t="shared" si="186"/>
        <v>0</v>
      </c>
    </row>
    <row r="392" spans="1:15" ht="63">
      <c r="A392" s="142" t="s">
        <v>827</v>
      </c>
      <c r="B392" s="61" t="s">
        <v>900</v>
      </c>
      <c r="C392" s="24" t="s">
        <v>538</v>
      </c>
      <c r="D392" s="24" t="s">
        <v>423</v>
      </c>
      <c r="E392" s="62" t="s">
        <v>169</v>
      </c>
      <c r="F392" s="26"/>
      <c r="G392" s="15">
        <f>G393</f>
        <v>15.6</v>
      </c>
      <c r="H392" s="15">
        <f t="shared" si="186"/>
        <v>0</v>
      </c>
      <c r="I392" s="15">
        <f t="shared" si="186"/>
        <v>15.6</v>
      </c>
      <c r="J392" s="15">
        <f t="shared" si="186"/>
        <v>0</v>
      </c>
      <c r="K392" s="15">
        <f t="shared" si="186"/>
        <v>0</v>
      </c>
      <c r="L392" s="15">
        <f t="shared" si="186"/>
        <v>0</v>
      </c>
      <c r="M392" s="15">
        <f t="shared" si="186"/>
        <v>0</v>
      </c>
      <c r="N392" s="15">
        <f t="shared" si="186"/>
        <v>0</v>
      </c>
      <c r="O392" s="15">
        <f t="shared" si="186"/>
        <v>0</v>
      </c>
    </row>
    <row r="393" spans="1:15" ht="141.75">
      <c r="A393" s="181" t="s">
        <v>18</v>
      </c>
      <c r="B393" s="61" t="s">
        <v>900</v>
      </c>
      <c r="C393" s="24" t="s">
        <v>538</v>
      </c>
      <c r="D393" s="24" t="s">
        <v>423</v>
      </c>
      <c r="E393" s="62" t="s">
        <v>53</v>
      </c>
      <c r="F393" s="26"/>
      <c r="G393" s="15">
        <f>G394</f>
        <v>15.6</v>
      </c>
      <c r="H393" s="15">
        <f t="shared" si="186"/>
        <v>0</v>
      </c>
      <c r="I393" s="15">
        <f t="shared" si="186"/>
        <v>15.6</v>
      </c>
      <c r="J393" s="15">
        <f t="shared" si="186"/>
        <v>0</v>
      </c>
      <c r="K393" s="15">
        <f t="shared" si="186"/>
        <v>0</v>
      </c>
      <c r="L393" s="15">
        <f t="shared" si="186"/>
        <v>0</v>
      </c>
      <c r="M393" s="15">
        <f t="shared" si="186"/>
        <v>0</v>
      </c>
      <c r="N393" s="15">
        <f t="shared" si="186"/>
        <v>0</v>
      </c>
      <c r="O393" s="15">
        <f t="shared" si="186"/>
        <v>0</v>
      </c>
    </row>
    <row r="394" spans="1:15" ht="78.75">
      <c r="A394" s="181" t="s">
        <v>19</v>
      </c>
      <c r="B394" s="61" t="s">
        <v>900</v>
      </c>
      <c r="C394" s="24" t="s">
        <v>538</v>
      </c>
      <c r="D394" s="24" t="s">
        <v>423</v>
      </c>
      <c r="E394" s="62" t="s">
        <v>20</v>
      </c>
      <c r="F394" s="26"/>
      <c r="G394" s="15">
        <f>G395</f>
        <v>15.6</v>
      </c>
      <c r="H394" s="15">
        <f t="shared" si="186"/>
        <v>0</v>
      </c>
      <c r="I394" s="15">
        <f t="shared" si="186"/>
        <v>15.6</v>
      </c>
      <c r="J394" s="15">
        <f t="shared" si="186"/>
        <v>0</v>
      </c>
      <c r="K394" s="15">
        <f t="shared" si="186"/>
        <v>0</v>
      </c>
      <c r="L394" s="15">
        <f t="shared" si="186"/>
        <v>0</v>
      </c>
      <c r="M394" s="15">
        <f t="shared" si="186"/>
        <v>0</v>
      </c>
      <c r="N394" s="15">
        <f t="shared" si="186"/>
        <v>0</v>
      </c>
      <c r="O394" s="15">
        <f t="shared" si="186"/>
        <v>0</v>
      </c>
    </row>
    <row r="395" spans="1:15" ht="141.75">
      <c r="A395" s="181" t="s">
        <v>21</v>
      </c>
      <c r="B395" s="61" t="s">
        <v>900</v>
      </c>
      <c r="C395" s="24" t="s">
        <v>538</v>
      </c>
      <c r="D395" s="24" t="s">
        <v>423</v>
      </c>
      <c r="E395" s="26" t="s">
        <v>22</v>
      </c>
      <c r="F395" s="26" t="s">
        <v>56</v>
      </c>
      <c r="G395" s="15">
        <f>SUM(H395:I395)</f>
        <v>15.6</v>
      </c>
      <c r="H395" s="15"/>
      <c r="I395" s="15">
        <v>15.6</v>
      </c>
      <c r="J395" s="15">
        <f>SUM(K395:L395)</f>
        <v>0</v>
      </c>
      <c r="K395" s="15"/>
      <c r="L395" s="15"/>
      <c r="M395" s="15">
        <f>SUM(N395:O395)</f>
        <v>0</v>
      </c>
      <c r="N395" s="15"/>
      <c r="O395" s="15"/>
    </row>
    <row r="396" spans="1:15" ht="15.75">
      <c r="A396" s="180" t="s">
        <v>377</v>
      </c>
      <c r="B396" s="56" t="s">
        <v>900</v>
      </c>
      <c r="C396" s="57" t="s">
        <v>538</v>
      </c>
      <c r="D396" s="57" t="s">
        <v>538</v>
      </c>
      <c r="E396" s="26"/>
      <c r="F396" s="26"/>
      <c r="G396" s="58">
        <f aca="true" t="shared" si="187" ref="G396:O396">G397</f>
        <v>533.3</v>
      </c>
      <c r="H396" s="58">
        <f t="shared" si="187"/>
        <v>204.9</v>
      </c>
      <c r="I396" s="58">
        <f t="shared" si="187"/>
        <v>328.4</v>
      </c>
      <c r="J396" s="58">
        <f t="shared" si="187"/>
        <v>213.1</v>
      </c>
      <c r="K396" s="58">
        <f t="shared" si="187"/>
        <v>213.1</v>
      </c>
      <c r="L396" s="58">
        <f t="shared" si="187"/>
        <v>0</v>
      </c>
      <c r="M396" s="58">
        <f t="shared" si="187"/>
        <v>221.6</v>
      </c>
      <c r="N396" s="58">
        <f t="shared" si="187"/>
        <v>221.6</v>
      </c>
      <c r="O396" s="58">
        <f t="shared" si="187"/>
        <v>0</v>
      </c>
    </row>
    <row r="397" spans="1:15" ht="63">
      <c r="A397" s="142" t="s">
        <v>827</v>
      </c>
      <c r="B397" s="61" t="s">
        <v>900</v>
      </c>
      <c r="C397" s="24" t="s">
        <v>538</v>
      </c>
      <c r="D397" s="24" t="s">
        <v>538</v>
      </c>
      <c r="E397" s="62" t="s">
        <v>169</v>
      </c>
      <c r="F397" s="26"/>
      <c r="G397" s="15">
        <f>SUM(G398,)</f>
        <v>533.3</v>
      </c>
      <c r="H397" s="15">
        <f aca="true" t="shared" si="188" ref="H397:O397">SUM(H398,)</f>
        <v>204.9</v>
      </c>
      <c r="I397" s="15">
        <f t="shared" si="188"/>
        <v>328.4</v>
      </c>
      <c r="J397" s="15">
        <f t="shared" si="188"/>
        <v>213.1</v>
      </c>
      <c r="K397" s="15">
        <f t="shared" si="188"/>
        <v>213.1</v>
      </c>
      <c r="L397" s="15">
        <f t="shared" si="188"/>
        <v>0</v>
      </c>
      <c r="M397" s="15">
        <f t="shared" si="188"/>
        <v>221.6</v>
      </c>
      <c r="N397" s="15">
        <f t="shared" si="188"/>
        <v>221.6</v>
      </c>
      <c r="O397" s="15">
        <f t="shared" si="188"/>
        <v>0</v>
      </c>
    </row>
    <row r="398" spans="1:15" ht="110.25">
      <c r="A398" s="142" t="s">
        <v>828</v>
      </c>
      <c r="B398" s="61" t="s">
        <v>900</v>
      </c>
      <c r="C398" s="24" t="s">
        <v>538</v>
      </c>
      <c r="D398" s="24" t="s">
        <v>538</v>
      </c>
      <c r="E398" s="62" t="s">
        <v>33</v>
      </c>
      <c r="F398" s="26"/>
      <c r="G398" s="15">
        <f aca="true" t="shared" si="189" ref="G398:O398">G399</f>
        <v>533.3</v>
      </c>
      <c r="H398" s="15">
        <f t="shared" si="189"/>
        <v>204.9</v>
      </c>
      <c r="I398" s="15">
        <f t="shared" si="189"/>
        <v>328.4</v>
      </c>
      <c r="J398" s="15">
        <f t="shared" si="189"/>
        <v>213.1</v>
      </c>
      <c r="K398" s="15">
        <f t="shared" si="189"/>
        <v>213.1</v>
      </c>
      <c r="L398" s="15">
        <f t="shared" si="189"/>
        <v>0</v>
      </c>
      <c r="M398" s="15">
        <f t="shared" si="189"/>
        <v>221.6</v>
      </c>
      <c r="N398" s="15">
        <f t="shared" si="189"/>
        <v>221.6</v>
      </c>
      <c r="O398" s="15">
        <f t="shared" si="189"/>
        <v>0</v>
      </c>
    </row>
    <row r="399" spans="1:15" ht="63">
      <c r="A399" s="181" t="s">
        <v>843</v>
      </c>
      <c r="B399" s="61" t="s">
        <v>900</v>
      </c>
      <c r="C399" s="24" t="s">
        <v>538</v>
      </c>
      <c r="D399" s="24" t="s">
        <v>538</v>
      </c>
      <c r="E399" s="62" t="s">
        <v>842</v>
      </c>
      <c r="F399" s="26"/>
      <c r="G399" s="15">
        <f>SUM(G400:G401)</f>
        <v>533.3</v>
      </c>
      <c r="H399" s="15">
        <f aca="true" t="shared" si="190" ref="H399:O399">SUM(H400:H401)</f>
        <v>204.9</v>
      </c>
      <c r="I399" s="15">
        <f t="shared" si="190"/>
        <v>328.4</v>
      </c>
      <c r="J399" s="15">
        <f t="shared" si="190"/>
        <v>213.1</v>
      </c>
      <c r="K399" s="15">
        <f t="shared" si="190"/>
        <v>213.1</v>
      </c>
      <c r="L399" s="15">
        <f t="shared" si="190"/>
        <v>0</v>
      </c>
      <c r="M399" s="15">
        <f t="shared" si="190"/>
        <v>221.6</v>
      </c>
      <c r="N399" s="15">
        <f t="shared" si="190"/>
        <v>221.6</v>
      </c>
      <c r="O399" s="15">
        <f t="shared" si="190"/>
        <v>0</v>
      </c>
    </row>
    <row r="400" spans="1:15" ht="126">
      <c r="A400" s="181" t="s">
        <v>155</v>
      </c>
      <c r="B400" s="61" t="s">
        <v>900</v>
      </c>
      <c r="C400" s="24" t="s">
        <v>538</v>
      </c>
      <c r="D400" s="24" t="s">
        <v>538</v>
      </c>
      <c r="E400" s="67" t="s">
        <v>154</v>
      </c>
      <c r="F400" s="26" t="s">
        <v>56</v>
      </c>
      <c r="G400" s="15">
        <f>SUM(H400:I400)</f>
        <v>328.4</v>
      </c>
      <c r="H400" s="17"/>
      <c r="I400" s="17">
        <v>328.4</v>
      </c>
      <c r="J400" s="15">
        <f>SUM(K400:L400)</f>
        <v>0</v>
      </c>
      <c r="K400" s="17"/>
      <c r="L400" s="17"/>
      <c r="M400" s="15">
        <f>SUM(N400:O400)</f>
        <v>0</v>
      </c>
      <c r="N400" s="17"/>
      <c r="O400" s="17"/>
    </row>
    <row r="401" spans="1:15" ht="110.25">
      <c r="A401" s="183" t="s">
        <v>425</v>
      </c>
      <c r="B401" s="61" t="s">
        <v>900</v>
      </c>
      <c r="C401" s="24" t="s">
        <v>538</v>
      </c>
      <c r="D401" s="24" t="s">
        <v>538</v>
      </c>
      <c r="E401" s="67" t="s">
        <v>180</v>
      </c>
      <c r="F401" s="26" t="s">
        <v>56</v>
      </c>
      <c r="G401" s="15">
        <f>SUM(H401:I401)</f>
        <v>204.9</v>
      </c>
      <c r="H401" s="17">
        <v>204.9</v>
      </c>
      <c r="I401" s="17"/>
      <c r="J401" s="15">
        <f>SUM(K401:L401)</f>
        <v>213.1</v>
      </c>
      <c r="K401" s="17">
        <v>213.1</v>
      </c>
      <c r="L401" s="17"/>
      <c r="M401" s="15">
        <f>SUM(N401:O401)</f>
        <v>221.6</v>
      </c>
      <c r="N401" s="17">
        <v>221.6</v>
      </c>
      <c r="O401" s="17"/>
    </row>
    <row r="402" spans="1:15" ht="31.5">
      <c r="A402" s="180" t="s">
        <v>903</v>
      </c>
      <c r="B402" s="56" t="s">
        <v>900</v>
      </c>
      <c r="C402" s="57" t="s">
        <v>538</v>
      </c>
      <c r="D402" s="57" t="s">
        <v>281</v>
      </c>
      <c r="E402" s="26"/>
      <c r="F402" s="26"/>
      <c r="G402" s="58">
        <f>SUM(G403)</f>
        <v>30148.1</v>
      </c>
      <c r="H402" s="58">
        <f aca="true" t="shared" si="191" ref="H402:O402">SUM(H403)</f>
        <v>0</v>
      </c>
      <c r="I402" s="58">
        <f t="shared" si="191"/>
        <v>30148.1</v>
      </c>
      <c r="J402" s="58">
        <f t="shared" si="191"/>
        <v>28806.2</v>
      </c>
      <c r="K402" s="58">
        <f t="shared" si="191"/>
        <v>0</v>
      </c>
      <c r="L402" s="58">
        <f t="shared" si="191"/>
        <v>28806.2</v>
      </c>
      <c r="M402" s="58">
        <f t="shared" si="191"/>
        <v>29811.2</v>
      </c>
      <c r="N402" s="58">
        <f t="shared" si="191"/>
        <v>0</v>
      </c>
      <c r="O402" s="58">
        <f t="shared" si="191"/>
        <v>29811.2</v>
      </c>
    </row>
    <row r="403" spans="1:15" ht="63">
      <c r="A403" s="142" t="s">
        <v>827</v>
      </c>
      <c r="B403" s="61" t="s">
        <v>900</v>
      </c>
      <c r="C403" s="24" t="s">
        <v>538</v>
      </c>
      <c r="D403" s="24" t="s">
        <v>281</v>
      </c>
      <c r="E403" s="62" t="s">
        <v>169</v>
      </c>
      <c r="F403" s="26"/>
      <c r="G403" s="15">
        <f>SUM(G404)</f>
        <v>30148.1</v>
      </c>
      <c r="H403" s="15">
        <f aca="true" t="shared" si="192" ref="H403:O403">SUM(H404)</f>
        <v>0</v>
      </c>
      <c r="I403" s="15">
        <f t="shared" si="192"/>
        <v>30148.1</v>
      </c>
      <c r="J403" s="15">
        <f t="shared" si="192"/>
        <v>28806.2</v>
      </c>
      <c r="K403" s="15">
        <f t="shared" si="192"/>
        <v>0</v>
      </c>
      <c r="L403" s="15">
        <f t="shared" si="192"/>
        <v>28806.2</v>
      </c>
      <c r="M403" s="15">
        <f t="shared" si="192"/>
        <v>29811.2</v>
      </c>
      <c r="N403" s="15">
        <f t="shared" si="192"/>
        <v>0</v>
      </c>
      <c r="O403" s="15">
        <f t="shared" si="192"/>
        <v>29811.2</v>
      </c>
    </row>
    <row r="404" spans="1:15" ht="141.75">
      <c r="A404" s="142" t="s">
        <v>845</v>
      </c>
      <c r="B404" s="61" t="s">
        <v>900</v>
      </c>
      <c r="C404" s="24" t="s">
        <v>538</v>
      </c>
      <c r="D404" s="24" t="s">
        <v>281</v>
      </c>
      <c r="E404" s="62" t="s">
        <v>53</v>
      </c>
      <c r="F404" s="26"/>
      <c r="G404" s="15">
        <f>SUM(G405,G407,G411)</f>
        <v>30148.1</v>
      </c>
      <c r="H404" s="15">
        <f aca="true" t="shared" si="193" ref="H404:O404">SUM(H405,H407,H411)</f>
        <v>0</v>
      </c>
      <c r="I404" s="15">
        <f t="shared" si="193"/>
        <v>30148.1</v>
      </c>
      <c r="J404" s="15">
        <f t="shared" si="193"/>
        <v>28806.2</v>
      </c>
      <c r="K404" s="15">
        <f t="shared" si="193"/>
        <v>0</v>
      </c>
      <c r="L404" s="15">
        <f t="shared" si="193"/>
        <v>28806.2</v>
      </c>
      <c r="M404" s="15">
        <f t="shared" si="193"/>
        <v>29811.2</v>
      </c>
      <c r="N404" s="15">
        <f t="shared" si="193"/>
        <v>0</v>
      </c>
      <c r="O404" s="15">
        <f t="shared" si="193"/>
        <v>29811.2</v>
      </c>
    </row>
    <row r="405" spans="1:15" ht="47.25">
      <c r="A405" s="142" t="s">
        <v>40</v>
      </c>
      <c r="B405" s="61" t="s">
        <v>900</v>
      </c>
      <c r="C405" s="24" t="s">
        <v>538</v>
      </c>
      <c r="D405" s="24" t="s">
        <v>281</v>
      </c>
      <c r="E405" s="62" t="s">
        <v>426</v>
      </c>
      <c r="F405" s="26"/>
      <c r="G405" s="15">
        <f aca="true" t="shared" si="194" ref="G405:O405">G406</f>
        <v>2120</v>
      </c>
      <c r="H405" s="15">
        <f t="shared" si="194"/>
        <v>0</v>
      </c>
      <c r="I405" s="15">
        <f t="shared" si="194"/>
        <v>2120</v>
      </c>
      <c r="J405" s="15">
        <f t="shared" si="194"/>
        <v>2220</v>
      </c>
      <c r="K405" s="15">
        <f t="shared" si="194"/>
        <v>0</v>
      </c>
      <c r="L405" s="15">
        <f t="shared" si="194"/>
        <v>2220</v>
      </c>
      <c r="M405" s="15">
        <f t="shared" si="194"/>
        <v>2350</v>
      </c>
      <c r="N405" s="15">
        <f t="shared" si="194"/>
        <v>0</v>
      </c>
      <c r="O405" s="15">
        <f t="shared" si="194"/>
        <v>2350</v>
      </c>
    </row>
    <row r="406" spans="1:15" ht="204.75">
      <c r="A406" s="183" t="s">
        <v>622</v>
      </c>
      <c r="B406" s="61" t="s">
        <v>900</v>
      </c>
      <c r="C406" s="24" t="s">
        <v>538</v>
      </c>
      <c r="D406" s="24" t="s">
        <v>281</v>
      </c>
      <c r="E406" s="26" t="s">
        <v>181</v>
      </c>
      <c r="F406" s="26">
        <v>100</v>
      </c>
      <c r="G406" s="15">
        <f>SUM(H406:I406)</f>
        <v>2120</v>
      </c>
      <c r="H406" s="17"/>
      <c r="I406" s="17">
        <v>2120</v>
      </c>
      <c r="J406" s="15">
        <f>SUM(K406:L406)</f>
        <v>2220</v>
      </c>
      <c r="K406" s="17"/>
      <c r="L406" s="17">
        <v>2220</v>
      </c>
      <c r="M406" s="15">
        <f>SUM(N406:O406)</f>
        <v>2350</v>
      </c>
      <c r="N406" s="17"/>
      <c r="O406" s="17">
        <v>2350</v>
      </c>
    </row>
    <row r="407" spans="1:15" ht="126">
      <c r="A407" s="142" t="s">
        <v>39</v>
      </c>
      <c r="B407" s="61" t="s">
        <v>900</v>
      </c>
      <c r="C407" s="24" t="s">
        <v>538</v>
      </c>
      <c r="D407" s="24" t="s">
        <v>281</v>
      </c>
      <c r="E407" s="62" t="s">
        <v>38</v>
      </c>
      <c r="F407" s="26"/>
      <c r="G407" s="15">
        <f aca="true" t="shared" si="195" ref="G407:O407">SUM(G408:G410)</f>
        <v>27713.1</v>
      </c>
      <c r="H407" s="15">
        <f t="shared" si="195"/>
        <v>0</v>
      </c>
      <c r="I407" s="15">
        <f t="shared" si="195"/>
        <v>27713.1</v>
      </c>
      <c r="J407" s="15">
        <f t="shared" si="195"/>
        <v>26586.2</v>
      </c>
      <c r="K407" s="15">
        <f t="shared" si="195"/>
        <v>0</v>
      </c>
      <c r="L407" s="15">
        <f t="shared" si="195"/>
        <v>26586.2</v>
      </c>
      <c r="M407" s="15">
        <f t="shared" si="195"/>
        <v>27461.2</v>
      </c>
      <c r="N407" s="15">
        <f t="shared" si="195"/>
        <v>0</v>
      </c>
      <c r="O407" s="15">
        <f t="shared" si="195"/>
        <v>27461.2</v>
      </c>
    </row>
    <row r="408" spans="1:15" ht="252">
      <c r="A408" s="182" t="s">
        <v>357</v>
      </c>
      <c r="B408" s="61" t="s">
        <v>900</v>
      </c>
      <c r="C408" s="24" t="s">
        <v>538</v>
      </c>
      <c r="D408" s="24" t="s">
        <v>281</v>
      </c>
      <c r="E408" s="26" t="s">
        <v>183</v>
      </c>
      <c r="F408" s="26">
        <v>100</v>
      </c>
      <c r="G408" s="15">
        <f>SUM(H408:I408)</f>
        <v>22522</v>
      </c>
      <c r="H408" s="17"/>
      <c r="I408" s="17">
        <v>22522</v>
      </c>
      <c r="J408" s="15">
        <f>SUM(K408:L408)</f>
        <v>23570</v>
      </c>
      <c r="K408" s="17"/>
      <c r="L408" s="17">
        <v>23570</v>
      </c>
      <c r="M408" s="15">
        <f>SUM(N408:O408)</f>
        <v>24530</v>
      </c>
      <c r="N408" s="17"/>
      <c r="O408" s="17">
        <v>24530</v>
      </c>
    </row>
    <row r="409" spans="1:15" ht="126">
      <c r="A409" s="183" t="s">
        <v>618</v>
      </c>
      <c r="B409" s="61" t="s">
        <v>900</v>
      </c>
      <c r="C409" s="24" t="s">
        <v>538</v>
      </c>
      <c r="D409" s="24" t="s">
        <v>281</v>
      </c>
      <c r="E409" s="26" t="s">
        <v>183</v>
      </c>
      <c r="F409" s="26">
        <v>200</v>
      </c>
      <c r="G409" s="15">
        <f>SUM(H409:I409)</f>
        <v>5179.099999999999</v>
      </c>
      <c r="H409" s="17"/>
      <c r="I409" s="17">
        <f>4863.4+295+20.7</f>
        <v>5179.099999999999</v>
      </c>
      <c r="J409" s="15">
        <f>SUM(K409:L409)</f>
        <v>3004.2</v>
      </c>
      <c r="K409" s="17"/>
      <c r="L409" s="17">
        <v>3004.2</v>
      </c>
      <c r="M409" s="15">
        <f>SUM(N409:O409)</f>
        <v>2919.2</v>
      </c>
      <c r="N409" s="17"/>
      <c r="O409" s="17">
        <v>2919.2</v>
      </c>
    </row>
    <row r="410" spans="1:15" ht="110.25">
      <c r="A410" s="183" t="s">
        <v>619</v>
      </c>
      <c r="B410" s="61" t="s">
        <v>900</v>
      </c>
      <c r="C410" s="24" t="s">
        <v>538</v>
      </c>
      <c r="D410" s="24" t="s">
        <v>281</v>
      </c>
      <c r="E410" s="26" t="s">
        <v>183</v>
      </c>
      <c r="F410" s="26">
        <v>800</v>
      </c>
      <c r="G410" s="15">
        <f>SUM(H410:I410)</f>
        <v>12</v>
      </c>
      <c r="H410" s="17"/>
      <c r="I410" s="17">
        <v>12</v>
      </c>
      <c r="J410" s="15">
        <f>SUM(K410:L410)</f>
        <v>12</v>
      </c>
      <c r="K410" s="17"/>
      <c r="L410" s="17">
        <v>12</v>
      </c>
      <c r="M410" s="15">
        <f>SUM(N410:O410)</f>
        <v>12</v>
      </c>
      <c r="N410" s="17"/>
      <c r="O410" s="17">
        <v>12</v>
      </c>
    </row>
    <row r="411" spans="1:15" ht="47.25">
      <c r="A411" s="183" t="s">
        <v>479</v>
      </c>
      <c r="B411" s="61" t="s">
        <v>900</v>
      </c>
      <c r="C411" s="24" t="s">
        <v>538</v>
      </c>
      <c r="D411" s="24" t="s">
        <v>281</v>
      </c>
      <c r="E411" s="62" t="s">
        <v>477</v>
      </c>
      <c r="F411" s="26"/>
      <c r="G411" s="15">
        <f>SUM(G412:G413)</f>
        <v>315</v>
      </c>
      <c r="H411" s="15">
        <f aca="true" t="shared" si="196" ref="H411:O411">SUM(H412:H413)</f>
        <v>0</v>
      </c>
      <c r="I411" s="15">
        <f t="shared" si="196"/>
        <v>315</v>
      </c>
      <c r="J411" s="15">
        <f t="shared" si="196"/>
        <v>0</v>
      </c>
      <c r="K411" s="15">
        <f t="shared" si="196"/>
        <v>0</v>
      </c>
      <c r="L411" s="15">
        <f t="shared" si="196"/>
        <v>0</v>
      </c>
      <c r="M411" s="15">
        <f t="shared" si="196"/>
        <v>0</v>
      </c>
      <c r="N411" s="15">
        <f t="shared" si="196"/>
        <v>0</v>
      </c>
      <c r="O411" s="15">
        <f t="shared" si="196"/>
        <v>0</v>
      </c>
    </row>
    <row r="412" spans="1:15" ht="63">
      <c r="A412" s="183" t="s">
        <v>466</v>
      </c>
      <c r="B412" s="61" t="s">
        <v>900</v>
      </c>
      <c r="C412" s="24" t="s">
        <v>538</v>
      </c>
      <c r="D412" s="24" t="s">
        <v>281</v>
      </c>
      <c r="E412" s="26" t="s">
        <v>478</v>
      </c>
      <c r="F412" s="26" t="s">
        <v>386</v>
      </c>
      <c r="G412" s="15">
        <f>SUM(H412:I412)</f>
        <v>55</v>
      </c>
      <c r="H412" s="17"/>
      <c r="I412" s="17">
        <v>55</v>
      </c>
      <c r="J412" s="15">
        <f>SUM(K412:L412)</f>
        <v>0</v>
      </c>
      <c r="K412" s="17"/>
      <c r="L412" s="17"/>
      <c r="M412" s="15">
        <f>SUM(N412:O412)</f>
        <v>0</v>
      </c>
      <c r="N412" s="17"/>
      <c r="O412" s="17"/>
    </row>
    <row r="413" spans="1:15" ht="47.25">
      <c r="A413" s="183" t="s">
        <v>779</v>
      </c>
      <c r="B413" s="61" t="s">
        <v>900</v>
      </c>
      <c r="C413" s="24" t="s">
        <v>538</v>
      </c>
      <c r="D413" s="24" t="s">
        <v>281</v>
      </c>
      <c r="E413" s="26" t="s">
        <v>478</v>
      </c>
      <c r="F413" s="26" t="s">
        <v>59</v>
      </c>
      <c r="G413" s="15">
        <f>SUM(H413:I413)</f>
        <v>260</v>
      </c>
      <c r="H413" s="17"/>
      <c r="I413" s="17">
        <f>150+110</f>
        <v>260</v>
      </c>
      <c r="J413" s="15">
        <f>SUM(K413:L413)</f>
        <v>0</v>
      </c>
      <c r="K413" s="17"/>
      <c r="L413" s="17"/>
      <c r="M413" s="15">
        <f>SUM(N413:O413)</f>
        <v>0</v>
      </c>
      <c r="N413" s="17"/>
      <c r="O413" s="17"/>
    </row>
    <row r="414" spans="1:15" ht="15.75">
      <c r="A414" s="180" t="s">
        <v>57</v>
      </c>
      <c r="B414" s="56" t="s">
        <v>900</v>
      </c>
      <c r="C414" s="59">
        <v>10</v>
      </c>
      <c r="D414" s="26"/>
      <c r="E414" s="26"/>
      <c r="F414" s="26"/>
      <c r="G414" s="58">
        <f>SUM(G415,G425)</f>
        <v>21744</v>
      </c>
      <c r="H414" s="58">
        <f aca="true" t="shared" si="197" ref="H414:O414">SUM(H415,H425)</f>
        <v>21744</v>
      </c>
      <c r="I414" s="58">
        <f t="shared" si="197"/>
        <v>0</v>
      </c>
      <c r="J414" s="58">
        <f t="shared" si="197"/>
        <v>22496</v>
      </c>
      <c r="K414" s="58">
        <f t="shared" si="197"/>
        <v>22496</v>
      </c>
      <c r="L414" s="58">
        <f t="shared" si="197"/>
        <v>0</v>
      </c>
      <c r="M414" s="58">
        <f t="shared" si="197"/>
        <v>23371</v>
      </c>
      <c r="N414" s="58">
        <f t="shared" si="197"/>
        <v>23371</v>
      </c>
      <c r="O414" s="58">
        <f t="shared" si="197"/>
        <v>0</v>
      </c>
    </row>
    <row r="415" spans="1:15" ht="31.5">
      <c r="A415" s="180" t="s">
        <v>58</v>
      </c>
      <c r="B415" s="56" t="s">
        <v>900</v>
      </c>
      <c r="C415" s="59">
        <v>10</v>
      </c>
      <c r="D415" s="57" t="s">
        <v>280</v>
      </c>
      <c r="E415" s="26"/>
      <c r="F415" s="26"/>
      <c r="G415" s="58">
        <f aca="true" t="shared" si="198" ref="G415:O415">SUM(G416,G421)</f>
        <v>18251</v>
      </c>
      <c r="H415" s="58">
        <f t="shared" si="198"/>
        <v>18251</v>
      </c>
      <c r="I415" s="58">
        <f t="shared" si="198"/>
        <v>0</v>
      </c>
      <c r="J415" s="58">
        <f t="shared" si="198"/>
        <v>19003</v>
      </c>
      <c r="K415" s="58">
        <f t="shared" si="198"/>
        <v>19003</v>
      </c>
      <c r="L415" s="58">
        <f t="shared" si="198"/>
        <v>0</v>
      </c>
      <c r="M415" s="58">
        <f t="shared" si="198"/>
        <v>19878</v>
      </c>
      <c r="N415" s="58">
        <f t="shared" si="198"/>
        <v>19878</v>
      </c>
      <c r="O415" s="58">
        <f t="shared" si="198"/>
        <v>0</v>
      </c>
    </row>
    <row r="416" spans="1:15" ht="63">
      <c r="A416" s="183" t="s">
        <v>827</v>
      </c>
      <c r="B416" s="61" t="s">
        <v>900</v>
      </c>
      <c r="C416" s="26">
        <v>10</v>
      </c>
      <c r="D416" s="24" t="s">
        <v>280</v>
      </c>
      <c r="E416" s="62" t="s">
        <v>169</v>
      </c>
      <c r="F416" s="26"/>
      <c r="G416" s="15">
        <f>G417</f>
        <v>11099</v>
      </c>
      <c r="H416" s="15">
        <f aca="true" t="shared" si="199" ref="H416:O417">H417</f>
        <v>11099</v>
      </c>
      <c r="I416" s="15">
        <f t="shared" si="199"/>
        <v>0</v>
      </c>
      <c r="J416" s="15">
        <f t="shared" si="199"/>
        <v>11490</v>
      </c>
      <c r="K416" s="15">
        <f t="shared" si="199"/>
        <v>11490</v>
      </c>
      <c r="L416" s="15">
        <f t="shared" si="199"/>
        <v>0</v>
      </c>
      <c r="M416" s="15">
        <f t="shared" si="199"/>
        <v>11897</v>
      </c>
      <c r="N416" s="15">
        <f t="shared" si="199"/>
        <v>11897</v>
      </c>
      <c r="O416" s="15">
        <f t="shared" si="199"/>
        <v>0</v>
      </c>
    </row>
    <row r="417" spans="1:15" ht="141.75">
      <c r="A417" s="183" t="s">
        <v>845</v>
      </c>
      <c r="B417" s="61" t="s">
        <v>900</v>
      </c>
      <c r="C417" s="26">
        <v>10</v>
      </c>
      <c r="D417" s="24" t="s">
        <v>280</v>
      </c>
      <c r="E417" s="62" t="s">
        <v>600</v>
      </c>
      <c r="F417" s="26"/>
      <c r="G417" s="15">
        <f>G418</f>
        <v>11099</v>
      </c>
      <c r="H417" s="15">
        <f t="shared" si="199"/>
        <v>11099</v>
      </c>
      <c r="I417" s="15">
        <f t="shared" si="199"/>
        <v>0</v>
      </c>
      <c r="J417" s="15">
        <f t="shared" si="199"/>
        <v>11490</v>
      </c>
      <c r="K417" s="15">
        <f t="shared" si="199"/>
        <v>11490</v>
      </c>
      <c r="L417" s="15">
        <f t="shared" si="199"/>
        <v>0</v>
      </c>
      <c r="M417" s="15">
        <f t="shared" si="199"/>
        <v>11897</v>
      </c>
      <c r="N417" s="15">
        <f t="shared" si="199"/>
        <v>11897</v>
      </c>
      <c r="O417" s="15">
        <f t="shared" si="199"/>
        <v>0</v>
      </c>
    </row>
    <row r="418" spans="1:15" ht="63">
      <c r="A418" s="183" t="s">
        <v>37</v>
      </c>
      <c r="B418" s="61" t="s">
        <v>900</v>
      </c>
      <c r="C418" s="26">
        <v>10</v>
      </c>
      <c r="D418" s="24" t="s">
        <v>280</v>
      </c>
      <c r="E418" s="62" t="s">
        <v>601</v>
      </c>
      <c r="F418" s="26"/>
      <c r="G418" s="15">
        <f aca="true" t="shared" si="200" ref="G418:O418">SUM(G419:G420)</f>
        <v>11099</v>
      </c>
      <c r="H418" s="15">
        <f t="shared" si="200"/>
        <v>11099</v>
      </c>
      <c r="I418" s="15">
        <f t="shared" si="200"/>
        <v>0</v>
      </c>
      <c r="J418" s="15">
        <f t="shared" si="200"/>
        <v>11490</v>
      </c>
      <c r="K418" s="15">
        <f t="shared" si="200"/>
        <v>11490</v>
      </c>
      <c r="L418" s="15">
        <f t="shared" si="200"/>
        <v>0</v>
      </c>
      <c r="M418" s="15">
        <f t="shared" si="200"/>
        <v>11897</v>
      </c>
      <c r="N418" s="15">
        <f t="shared" si="200"/>
        <v>11897</v>
      </c>
      <c r="O418" s="15">
        <f t="shared" si="200"/>
        <v>0</v>
      </c>
    </row>
    <row r="419" spans="1:15" ht="387.75" customHeight="1">
      <c r="A419" s="182" t="s">
        <v>531</v>
      </c>
      <c r="B419" s="61" t="s">
        <v>900</v>
      </c>
      <c r="C419" s="26">
        <v>10</v>
      </c>
      <c r="D419" s="24" t="s">
        <v>280</v>
      </c>
      <c r="E419" s="26" t="s">
        <v>182</v>
      </c>
      <c r="F419" s="26" t="s">
        <v>384</v>
      </c>
      <c r="G419" s="15">
        <f>SUM(H419:I419)</f>
        <v>8800</v>
      </c>
      <c r="H419" s="15">
        <v>8800</v>
      </c>
      <c r="I419" s="15"/>
      <c r="J419" s="15">
        <f>SUM(K419:L419)</f>
        <v>9110</v>
      </c>
      <c r="K419" s="15">
        <v>9110</v>
      </c>
      <c r="L419" s="15"/>
      <c r="M419" s="15">
        <f>SUM(N419:O419)</f>
        <v>9437</v>
      </c>
      <c r="N419" s="15">
        <v>9437</v>
      </c>
      <c r="O419" s="15"/>
    </row>
    <row r="420" spans="1:15" ht="252">
      <c r="A420" s="182" t="s">
        <v>599</v>
      </c>
      <c r="B420" s="61" t="s">
        <v>900</v>
      </c>
      <c r="C420" s="26">
        <v>10</v>
      </c>
      <c r="D420" s="24" t="s">
        <v>280</v>
      </c>
      <c r="E420" s="26" t="s">
        <v>182</v>
      </c>
      <c r="F420" s="26" t="s">
        <v>59</v>
      </c>
      <c r="G420" s="15">
        <f>SUM(H420:I420)</f>
        <v>2299</v>
      </c>
      <c r="H420" s="15">
        <v>2299</v>
      </c>
      <c r="I420" s="15"/>
      <c r="J420" s="15">
        <f>SUM(K420:L420)</f>
        <v>2380</v>
      </c>
      <c r="K420" s="15">
        <v>2380</v>
      </c>
      <c r="L420" s="15"/>
      <c r="M420" s="15">
        <f>SUM(N420:O420)</f>
        <v>2460</v>
      </c>
      <c r="N420" s="15">
        <v>2460</v>
      </c>
      <c r="O420" s="58"/>
    </row>
    <row r="421" spans="1:15" ht="78.75">
      <c r="A421" s="142" t="s">
        <v>498</v>
      </c>
      <c r="B421" s="61" t="s">
        <v>900</v>
      </c>
      <c r="C421" s="26">
        <v>10</v>
      </c>
      <c r="D421" s="24" t="s">
        <v>280</v>
      </c>
      <c r="E421" s="65" t="s">
        <v>510</v>
      </c>
      <c r="F421" s="26"/>
      <c r="G421" s="15">
        <f>G422</f>
        <v>7152</v>
      </c>
      <c r="H421" s="15">
        <f aca="true" t="shared" si="201" ref="H421:O422">H422</f>
        <v>7152</v>
      </c>
      <c r="I421" s="15">
        <f t="shared" si="201"/>
        <v>0</v>
      </c>
      <c r="J421" s="15">
        <f>J422</f>
        <v>7513</v>
      </c>
      <c r="K421" s="15">
        <f t="shared" si="201"/>
        <v>7513</v>
      </c>
      <c r="L421" s="15">
        <f t="shared" si="201"/>
        <v>0</v>
      </c>
      <c r="M421" s="15">
        <f>M422</f>
        <v>7981</v>
      </c>
      <c r="N421" s="15">
        <f t="shared" si="201"/>
        <v>7981</v>
      </c>
      <c r="O421" s="15">
        <f t="shared" si="201"/>
        <v>0</v>
      </c>
    </row>
    <row r="422" spans="1:15" ht="141.75">
      <c r="A422" s="142" t="s">
        <v>846</v>
      </c>
      <c r="B422" s="61" t="s">
        <v>900</v>
      </c>
      <c r="C422" s="26">
        <v>10</v>
      </c>
      <c r="D422" s="24" t="s">
        <v>280</v>
      </c>
      <c r="E422" s="65" t="s">
        <v>41</v>
      </c>
      <c r="F422" s="26"/>
      <c r="G422" s="15">
        <f>G423</f>
        <v>7152</v>
      </c>
      <c r="H422" s="15">
        <f t="shared" si="201"/>
        <v>7152</v>
      </c>
      <c r="I422" s="15">
        <f t="shared" si="201"/>
        <v>0</v>
      </c>
      <c r="J422" s="15">
        <f>J423</f>
        <v>7513</v>
      </c>
      <c r="K422" s="15">
        <f t="shared" si="201"/>
        <v>7513</v>
      </c>
      <c r="L422" s="15">
        <f t="shared" si="201"/>
        <v>0</v>
      </c>
      <c r="M422" s="15">
        <f>M423</f>
        <v>7981</v>
      </c>
      <c r="N422" s="15">
        <f t="shared" si="201"/>
        <v>7981</v>
      </c>
      <c r="O422" s="15">
        <f t="shared" si="201"/>
        <v>0</v>
      </c>
    </row>
    <row r="423" spans="1:15" ht="63">
      <c r="A423" s="142" t="s">
        <v>378</v>
      </c>
      <c r="B423" s="61" t="s">
        <v>900</v>
      </c>
      <c r="C423" s="26">
        <v>10</v>
      </c>
      <c r="D423" s="24" t="s">
        <v>280</v>
      </c>
      <c r="E423" s="65" t="s">
        <v>42</v>
      </c>
      <c r="F423" s="26"/>
      <c r="G423" s="15">
        <f>SUM(H423:I423)</f>
        <v>7152</v>
      </c>
      <c r="H423" s="15">
        <f>SUM(H424:H424)</f>
        <v>7152</v>
      </c>
      <c r="I423" s="15">
        <f>SUM(I424:I424)</f>
        <v>0</v>
      </c>
      <c r="J423" s="15">
        <f>SUM(K423:L423)</f>
        <v>7513</v>
      </c>
      <c r="K423" s="15">
        <f>SUM(K424:K424)</f>
        <v>7513</v>
      </c>
      <c r="L423" s="15">
        <f>SUM(L424:L424)</f>
        <v>0</v>
      </c>
      <c r="M423" s="15">
        <f>SUM(N423:O423)</f>
        <v>7981</v>
      </c>
      <c r="N423" s="15">
        <f>SUM(N424:N424)</f>
        <v>7981</v>
      </c>
      <c r="O423" s="15">
        <f>SUM(O424:O424)</f>
        <v>0</v>
      </c>
    </row>
    <row r="424" spans="1:15" ht="126">
      <c r="A424" s="142" t="s">
        <v>573</v>
      </c>
      <c r="B424" s="61" t="s">
        <v>900</v>
      </c>
      <c r="C424" s="26">
        <v>10</v>
      </c>
      <c r="D424" s="24" t="s">
        <v>280</v>
      </c>
      <c r="E424" s="67" t="s">
        <v>184</v>
      </c>
      <c r="F424" s="26" t="s">
        <v>56</v>
      </c>
      <c r="G424" s="15">
        <f>SUM(H424:I424)</f>
        <v>7152</v>
      </c>
      <c r="H424" s="15">
        <v>7152</v>
      </c>
      <c r="I424" s="15"/>
      <c r="J424" s="15">
        <f>SUM(K424:L424)</f>
        <v>7513</v>
      </c>
      <c r="K424" s="15">
        <v>7513</v>
      </c>
      <c r="L424" s="15"/>
      <c r="M424" s="15">
        <f>SUM(N424:O424)</f>
        <v>7981</v>
      </c>
      <c r="N424" s="15">
        <v>7981</v>
      </c>
      <c r="O424" s="15"/>
    </row>
    <row r="425" spans="1:15" ht="15.75">
      <c r="A425" s="180" t="s">
        <v>60</v>
      </c>
      <c r="B425" s="56" t="s">
        <v>900</v>
      </c>
      <c r="C425" s="59">
        <v>10</v>
      </c>
      <c r="D425" s="57" t="s">
        <v>419</v>
      </c>
      <c r="E425" s="26"/>
      <c r="F425" s="26"/>
      <c r="G425" s="58">
        <f aca="true" t="shared" si="202" ref="G425:O427">G426</f>
        <v>3493</v>
      </c>
      <c r="H425" s="58">
        <f t="shared" si="202"/>
        <v>3493</v>
      </c>
      <c r="I425" s="58">
        <f t="shared" si="202"/>
        <v>0</v>
      </c>
      <c r="J425" s="58">
        <f t="shared" si="202"/>
        <v>3493</v>
      </c>
      <c r="K425" s="58">
        <f t="shared" si="202"/>
        <v>3493</v>
      </c>
      <c r="L425" s="58">
        <f t="shared" si="202"/>
        <v>0</v>
      </c>
      <c r="M425" s="58">
        <f t="shared" si="202"/>
        <v>3493</v>
      </c>
      <c r="N425" s="58">
        <f t="shared" si="202"/>
        <v>3493</v>
      </c>
      <c r="O425" s="58">
        <f t="shared" si="202"/>
        <v>0</v>
      </c>
    </row>
    <row r="426" spans="1:15" ht="63">
      <c r="A426" s="142" t="s">
        <v>827</v>
      </c>
      <c r="B426" s="23">
        <v>871</v>
      </c>
      <c r="C426" s="26">
        <v>10</v>
      </c>
      <c r="D426" s="24" t="s">
        <v>419</v>
      </c>
      <c r="E426" s="65" t="s">
        <v>169</v>
      </c>
      <c r="F426" s="26"/>
      <c r="G426" s="15">
        <f>G427</f>
        <v>3493</v>
      </c>
      <c r="H426" s="15">
        <f t="shared" si="202"/>
        <v>3493</v>
      </c>
      <c r="I426" s="15">
        <f t="shared" si="202"/>
        <v>0</v>
      </c>
      <c r="J426" s="15">
        <f>J427</f>
        <v>3493</v>
      </c>
      <c r="K426" s="15">
        <f t="shared" si="202"/>
        <v>3493</v>
      </c>
      <c r="L426" s="15">
        <f t="shared" si="202"/>
        <v>0</v>
      </c>
      <c r="M426" s="15">
        <f>M427</f>
        <v>3493</v>
      </c>
      <c r="N426" s="15">
        <f t="shared" si="202"/>
        <v>3493</v>
      </c>
      <c r="O426" s="15">
        <f t="shared" si="202"/>
        <v>0</v>
      </c>
    </row>
    <row r="427" spans="1:15" ht="110.25">
      <c r="A427" s="142" t="s">
        <v>110</v>
      </c>
      <c r="B427" s="23">
        <v>871</v>
      </c>
      <c r="C427" s="26">
        <v>10</v>
      </c>
      <c r="D427" s="24" t="s">
        <v>419</v>
      </c>
      <c r="E427" s="65" t="s">
        <v>170</v>
      </c>
      <c r="F427" s="26"/>
      <c r="G427" s="15">
        <f>G428</f>
        <v>3493</v>
      </c>
      <c r="H427" s="15">
        <f t="shared" si="202"/>
        <v>3493</v>
      </c>
      <c r="I427" s="15">
        <f t="shared" si="202"/>
        <v>0</v>
      </c>
      <c r="J427" s="15">
        <f>J428</f>
        <v>3493</v>
      </c>
      <c r="K427" s="15">
        <f t="shared" si="202"/>
        <v>3493</v>
      </c>
      <c r="L427" s="15">
        <f t="shared" si="202"/>
        <v>0</v>
      </c>
      <c r="M427" s="15">
        <f>M428</f>
        <v>3493</v>
      </c>
      <c r="N427" s="15">
        <f t="shared" si="202"/>
        <v>3493</v>
      </c>
      <c r="O427" s="15">
        <f t="shared" si="202"/>
        <v>0</v>
      </c>
    </row>
    <row r="428" spans="1:15" ht="63">
      <c r="A428" s="181" t="s">
        <v>522</v>
      </c>
      <c r="B428" s="23">
        <v>871</v>
      </c>
      <c r="C428" s="26">
        <v>10</v>
      </c>
      <c r="D428" s="24" t="s">
        <v>419</v>
      </c>
      <c r="E428" s="65" t="s">
        <v>379</v>
      </c>
      <c r="F428" s="26"/>
      <c r="G428" s="15">
        <f aca="true" t="shared" si="203" ref="G428:O428">SUM(G429:G429)</f>
        <v>3493</v>
      </c>
      <c r="H428" s="15">
        <f t="shared" si="203"/>
        <v>3493</v>
      </c>
      <c r="I428" s="15">
        <f t="shared" si="203"/>
        <v>0</v>
      </c>
      <c r="J428" s="15">
        <f t="shared" si="203"/>
        <v>3493</v>
      </c>
      <c r="K428" s="15">
        <f t="shared" si="203"/>
        <v>3493</v>
      </c>
      <c r="L428" s="15">
        <f t="shared" si="203"/>
        <v>0</v>
      </c>
      <c r="M428" s="15">
        <f t="shared" si="203"/>
        <v>3493</v>
      </c>
      <c r="N428" s="15">
        <f t="shared" si="203"/>
        <v>3493</v>
      </c>
      <c r="O428" s="15">
        <f t="shared" si="203"/>
        <v>0</v>
      </c>
    </row>
    <row r="429" spans="1:15" ht="236.25">
      <c r="A429" s="181" t="s">
        <v>592</v>
      </c>
      <c r="B429" s="23">
        <v>871</v>
      </c>
      <c r="C429" s="26">
        <v>10</v>
      </c>
      <c r="D429" s="24" t="s">
        <v>419</v>
      </c>
      <c r="E429" s="67" t="s">
        <v>185</v>
      </c>
      <c r="F429" s="26" t="s">
        <v>56</v>
      </c>
      <c r="G429" s="15">
        <f>SUM(H429:I429)</f>
        <v>3493</v>
      </c>
      <c r="H429" s="15">
        <v>3493</v>
      </c>
      <c r="I429" s="15">
        <v>0</v>
      </c>
      <c r="J429" s="15">
        <f>SUM(K429:L429)</f>
        <v>3493</v>
      </c>
      <c r="K429" s="15">
        <v>3493</v>
      </c>
      <c r="L429" s="15">
        <v>0</v>
      </c>
      <c r="M429" s="15">
        <f>SUM(N429:O429)</f>
        <v>3493</v>
      </c>
      <c r="N429" s="15">
        <v>3493</v>
      </c>
      <c r="O429" s="15"/>
    </row>
    <row r="430" spans="1:15" ht="47.25">
      <c r="A430" s="179" t="s">
        <v>904</v>
      </c>
      <c r="B430" s="55">
        <v>872</v>
      </c>
      <c r="C430" s="26"/>
      <c r="D430" s="26"/>
      <c r="E430" s="26"/>
      <c r="F430" s="26"/>
      <c r="G430" s="58">
        <f aca="true" t="shared" si="204" ref="G430:O430">SUM(G431,G437,G482)</f>
        <v>110309.7</v>
      </c>
      <c r="H430" s="58">
        <f t="shared" si="204"/>
        <v>3012.1000000000004</v>
      </c>
      <c r="I430" s="58">
        <f t="shared" si="204"/>
        <v>107297.6</v>
      </c>
      <c r="J430" s="58">
        <f t="shared" si="204"/>
        <v>96133.7</v>
      </c>
      <c r="K430" s="58">
        <f t="shared" si="204"/>
        <v>541.7</v>
      </c>
      <c r="L430" s="58">
        <f t="shared" si="204"/>
        <v>95592</v>
      </c>
      <c r="M430" s="58">
        <f t="shared" si="204"/>
        <v>98357.7</v>
      </c>
      <c r="N430" s="58">
        <f t="shared" si="204"/>
        <v>559.7</v>
      </c>
      <c r="O430" s="58">
        <f t="shared" si="204"/>
        <v>97798</v>
      </c>
    </row>
    <row r="431" spans="1:15" ht="15.75">
      <c r="A431" s="180" t="s">
        <v>55</v>
      </c>
      <c r="B431" s="56" t="s">
        <v>905</v>
      </c>
      <c r="C431" s="57" t="s">
        <v>538</v>
      </c>
      <c r="D431" s="26"/>
      <c r="E431" s="26"/>
      <c r="F431" s="26"/>
      <c r="G431" s="58">
        <f>SUM(G432,)</f>
        <v>13035.300000000001</v>
      </c>
      <c r="H431" s="58">
        <f aca="true" t="shared" si="205" ref="H431:O431">SUM(H432,)</f>
        <v>0</v>
      </c>
      <c r="I431" s="58">
        <f t="shared" si="205"/>
        <v>13035.300000000001</v>
      </c>
      <c r="J431" s="58">
        <f t="shared" si="205"/>
        <v>13379</v>
      </c>
      <c r="K431" s="58">
        <f t="shared" si="205"/>
        <v>0</v>
      </c>
      <c r="L431" s="58">
        <f t="shared" si="205"/>
        <v>13379</v>
      </c>
      <c r="M431" s="58">
        <f t="shared" si="205"/>
        <v>13904</v>
      </c>
      <c r="N431" s="58">
        <f t="shared" si="205"/>
        <v>0</v>
      </c>
      <c r="O431" s="58">
        <f t="shared" si="205"/>
        <v>13904</v>
      </c>
    </row>
    <row r="432" spans="1:15" ht="31.5">
      <c r="A432" s="180" t="s">
        <v>393</v>
      </c>
      <c r="B432" s="56" t="s">
        <v>905</v>
      </c>
      <c r="C432" s="57" t="s">
        <v>538</v>
      </c>
      <c r="D432" s="57" t="s">
        <v>280</v>
      </c>
      <c r="E432" s="26"/>
      <c r="F432" s="26"/>
      <c r="G432" s="58">
        <f aca="true" t="shared" si="206" ref="G432:O433">G433</f>
        <v>13035.300000000001</v>
      </c>
      <c r="H432" s="58">
        <f t="shared" si="206"/>
        <v>0</v>
      </c>
      <c r="I432" s="58">
        <f t="shared" si="206"/>
        <v>13035.300000000001</v>
      </c>
      <c r="J432" s="58">
        <f t="shared" si="206"/>
        <v>13379</v>
      </c>
      <c r="K432" s="58">
        <f t="shared" si="206"/>
        <v>0</v>
      </c>
      <c r="L432" s="58">
        <f t="shared" si="206"/>
        <v>13379</v>
      </c>
      <c r="M432" s="58">
        <f t="shared" si="206"/>
        <v>13904</v>
      </c>
      <c r="N432" s="58">
        <f t="shared" si="206"/>
        <v>0</v>
      </c>
      <c r="O432" s="58">
        <f t="shared" si="206"/>
        <v>13904</v>
      </c>
    </row>
    <row r="433" spans="1:15" ht="63">
      <c r="A433" s="142" t="s">
        <v>827</v>
      </c>
      <c r="B433" s="112">
        <v>872</v>
      </c>
      <c r="C433" s="24" t="s">
        <v>538</v>
      </c>
      <c r="D433" s="24" t="s">
        <v>280</v>
      </c>
      <c r="E433" s="62" t="s">
        <v>169</v>
      </c>
      <c r="F433" s="26"/>
      <c r="G433" s="15">
        <f t="shared" si="206"/>
        <v>13035.300000000001</v>
      </c>
      <c r="H433" s="15">
        <f t="shared" si="206"/>
        <v>0</v>
      </c>
      <c r="I433" s="15">
        <f t="shared" si="206"/>
        <v>13035.300000000001</v>
      </c>
      <c r="J433" s="15">
        <f t="shared" si="206"/>
        <v>13379</v>
      </c>
      <c r="K433" s="15">
        <f t="shared" si="206"/>
        <v>0</v>
      </c>
      <c r="L433" s="15">
        <f t="shared" si="206"/>
        <v>13379</v>
      </c>
      <c r="M433" s="15">
        <f t="shared" si="206"/>
        <v>13904</v>
      </c>
      <c r="N433" s="15">
        <f t="shared" si="206"/>
        <v>0</v>
      </c>
      <c r="O433" s="15">
        <f t="shared" si="206"/>
        <v>13904</v>
      </c>
    </row>
    <row r="434" spans="1:15" ht="126">
      <c r="A434" s="142" t="s">
        <v>844</v>
      </c>
      <c r="B434" s="112">
        <v>872</v>
      </c>
      <c r="C434" s="24" t="s">
        <v>538</v>
      </c>
      <c r="D434" s="24" t="s">
        <v>280</v>
      </c>
      <c r="E434" s="62" t="s">
        <v>50</v>
      </c>
      <c r="F434" s="26"/>
      <c r="G434" s="15">
        <f>SUM(G435,)</f>
        <v>13035.300000000001</v>
      </c>
      <c r="H434" s="15">
        <f aca="true" t="shared" si="207" ref="H434:O434">SUM(H435,)</f>
        <v>0</v>
      </c>
      <c r="I434" s="15">
        <f t="shared" si="207"/>
        <v>13035.300000000001</v>
      </c>
      <c r="J434" s="15">
        <f t="shared" si="207"/>
        <v>13379</v>
      </c>
      <c r="K434" s="15">
        <f t="shared" si="207"/>
        <v>0</v>
      </c>
      <c r="L434" s="15">
        <f t="shared" si="207"/>
        <v>13379</v>
      </c>
      <c r="M434" s="15">
        <f t="shared" si="207"/>
        <v>13904</v>
      </c>
      <c r="N434" s="15">
        <f t="shared" si="207"/>
        <v>0</v>
      </c>
      <c r="O434" s="15">
        <f t="shared" si="207"/>
        <v>13904</v>
      </c>
    </row>
    <row r="435" spans="1:15" ht="94.5">
      <c r="A435" s="142" t="s">
        <v>52</v>
      </c>
      <c r="B435" s="112">
        <v>872</v>
      </c>
      <c r="C435" s="24" t="s">
        <v>538</v>
      </c>
      <c r="D435" s="24" t="s">
        <v>280</v>
      </c>
      <c r="E435" s="62" t="s">
        <v>51</v>
      </c>
      <c r="F435" s="26"/>
      <c r="G435" s="15">
        <f aca="true" t="shared" si="208" ref="G435:O435">SUM(G436:G436)</f>
        <v>13035.300000000001</v>
      </c>
      <c r="H435" s="15">
        <f t="shared" si="208"/>
        <v>0</v>
      </c>
      <c r="I435" s="15">
        <f t="shared" si="208"/>
        <v>13035.300000000001</v>
      </c>
      <c r="J435" s="15">
        <f t="shared" si="208"/>
        <v>13379</v>
      </c>
      <c r="K435" s="15">
        <f t="shared" si="208"/>
        <v>0</v>
      </c>
      <c r="L435" s="15">
        <f t="shared" si="208"/>
        <v>13379</v>
      </c>
      <c r="M435" s="15">
        <f t="shared" si="208"/>
        <v>13904</v>
      </c>
      <c r="N435" s="15">
        <f t="shared" si="208"/>
        <v>0</v>
      </c>
      <c r="O435" s="15">
        <f t="shared" si="208"/>
        <v>13904</v>
      </c>
    </row>
    <row r="436" spans="1:15" ht="157.5">
      <c r="A436" s="181" t="s">
        <v>521</v>
      </c>
      <c r="B436" s="112">
        <v>872</v>
      </c>
      <c r="C436" s="24" t="s">
        <v>538</v>
      </c>
      <c r="D436" s="24" t="s">
        <v>280</v>
      </c>
      <c r="E436" s="26" t="s">
        <v>179</v>
      </c>
      <c r="F436" s="26" t="s">
        <v>56</v>
      </c>
      <c r="G436" s="15">
        <f>SUM(H436:I436)</f>
        <v>13035.300000000001</v>
      </c>
      <c r="H436" s="15">
        <v>0</v>
      </c>
      <c r="I436" s="15">
        <f>12961.7+73.6</f>
        <v>13035.300000000001</v>
      </c>
      <c r="J436" s="15">
        <f>SUM(K436:L436)</f>
        <v>13379</v>
      </c>
      <c r="K436" s="15">
        <v>0</v>
      </c>
      <c r="L436" s="15">
        <v>13379</v>
      </c>
      <c r="M436" s="15">
        <f>SUM(N436:O436)</f>
        <v>13904</v>
      </c>
      <c r="N436" s="15"/>
      <c r="O436" s="15">
        <v>13904</v>
      </c>
    </row>
    <row r="437" spans="1:15" s="21" customFormat="1" ht="15.75">
      <c r="A437" s="191" t="s">
        <v>906</v>
      </c>
      <c r="B437" s="56" t="s">
        <v>905</v>
      </c>
      <c r="C437" s="55" t="s">
        <v>282</v>
      </c>
      <c r="D437" s="59"/>
      <c r="E437" s="59"/>
      <c r="F437" s="26"/>
      <c r="G437" s="58">
        <f aca="true" t="shared" si="209" ref="G437:O437">SUM(G438,G473)</f>
        <v>96495.4</v>
      </c>
      <c r="H437" s="58">
        <f t="shared" si="209"/>
        <v>2583.1000000000004</v>
      </c>
      <c r="I437" s="58">
        <f t="shared" si="209"/>
        <v>93912.3</v>
      </c>
      <c r="J437" s="58">
        <f t="shared" si="209"/>
        <v>82308.7</v>
      </c>
      <c r="K437" s="58">
        <f t="shared" si="209"/>
        <v>95.7</v>
      </c>
      <c r="L437" s="58">
        <f t="shared" si="209"/>
        <v>82213</v>
      </c>
      <c r="M437" s="58">
        <f t="shared" si="209"/>
        <v>83989.7</v>
      </c>
      <c r="N437" s="58">
        <f t="shared" si="209"/>
        <v>95.7</v>
      </c>
      <c r="O437" s="58">
        <f t="shared" si="209"/>
        <v>83894</v>
      </c>
    </row>
    <row r="438" spans="1:15" s="21" customFormat="1" ht="15.75">
      <c r="A438" s="191" t="s">
        <v>907</v>
      </c>
      <c r="B438" s="77" t="s">
        <v>905</v>
      </c>
      <c r="C438" s="55" t="s">
        <v>282</v>
      </c>
      <c r="D438" s="57" t="s">
        <v>418</v>
      </c>
      <c r="E438" s="59"/>
      <c r="F438" s="59"/>
      <c r="G438" s="58">
        <f>SUM(G439,G444)</f>
        <v>84134.7</v>
      </c>
      <c r="H438" s="58">
        <f aca="true" t="shared" si="210" ref="H438:O438">SUM(H439,H444)</f>
        <v>2583.1000000000004</v>
      </c>
      <c r="I438" s="58">
        <f t="shared" si="210"/>
        <v>81551.6</v>
      </c>
      <c r="J438" s="58">
        <f t="shared" si="210"/>
        <v>73462.7</v>
      </c>
      <c r="K438" s="58">
        <f t="shared" si="210"/>
        <v>95.7</v>
      </c>
      <c r="L438" s="58">
        <f t="shared" si="210"/>
        <v>73367</v>
      </c>
      <c r="M438" s="58">
        <f t="shared" si="210"/>
        <v>74883.7</v>
      </c>
      <c r="N438" s="58">
        <f t="shared" si="210"/>
        <v>95.7</v>
      </c>
      <c r="O438" s="58">
        <f t="shared" si="210"/>
        <v>74788</v>
      </c>
    </row>
    <row r="439" spans="1:15" ht="78.75">
      <c r="A439" s="142" t="s">
        <v>498</v>
      </c>
      <c r="B439" s="61" t="s">
        <v>905</v>
      </c>
      <c r="C439" s="112" t="s">
        <v>282</v>
      </c>
      <c r="D439" s="24" t="s">
        <v>418</v>
      </c>
      <c r="E439" s="65" t="s">
        <v>510</v>
      </c>
      <c r="F439" s="26"/>
      <c r="G439" s="15">
        <f>G440</f>
        <v>220.3</v>
      </c>
      <c r="H439" s="15">
        <f aca="true" t="shared" si="211" ref="H439:O440">H440</f>
        <v>209.3</v>
      </c>
      <c r="I439" s="15">
        <f t="shared" si="211"/>
        <v>11</v>
      </c>
      <c r="J439" s="15">
        <f t="shared" si="211"/>
        <v>0</v>
      </c>
      <c r="K439" s="15">
        <f t="shared" si="211"/>
        <v>0</v>
      </c>
      <c r="L439" s="15">
        <f t="shared" si="211"/>
        <v>0</v>
      </c>
      <c r="M439" s="15">
        <f t="shared" si="211"/>
        <v>0</v>
      </c>
      <c r="N439" s="15">
        <f t="shared" si="211"/>
        <v>0</v>
      </c>
      <c r="O439" s="15">
        <f t="shared" si="211"/>
        <v>0</v>
      </c>
    </row>
    <row r="440" spans="1:15" ht="126">
      <c r="A440" s="181" t="s">
        <v>963</v>
      </c>
      <c r="B440" s="23">
        <v>872</v>
      </c>
      <c r="C440" s="112" t="s">
        <v>282</v>
      </c>
      <c r="D440" s="24" t="s">
        <v>418</v>
      </c>
      <c r="E440" s="65" t="s">
        <v>964</v>
      </c>
      <c r="F440" s="59"/>
      <c r="G440" s="15">
        <f>G441</f>
        <v>220.3</v>
      </c>
      <c r="H440" s="15">
        <f t="shared" si="211"/>
        <v>209.3</v>
      </c>
      <c r="I440" s="15">
        <f t="shared" si="211"/>
        <v>11</v>
      </c>
      <c r="J440" s="15">
        <f t="shared" si="211"/>
        <v>0</v>
      </c>
      <c r="K440" s="15">
        <f t="shared" si="211"/>
        <v>0</v>
      </c>
      <c r="L440" s="15">
        <f t="shared" si="211"/>
        <v>0</v>
      </c>
      <c r="M440" s="15">
        <f t="shared" si="211"/>
        <v>0</v>
      </c>
      <c r="N440" s="15">
        <f t="shared" si="211"/>
        <v>0</v>
      </c>
      <c r="O440" s="15">
        <f t="shared" si="211"/>
        <v>0</v>
      </c>
    </row>
    <row r="441" spans="1:15" ht="126">
      <c r="A441" s="181" t="s">
        <v>966</v>
      </c>
      <c r="B441" s="23">
        <v>872</v>
      </c>
      <c r="C441" s="112" t="s">
        <v>282</v>
      </c>
      <c r="D441" s="24" t="s">
        <v>418</v>
      </c>
      <c r="E441" s="65" t="s">
        <v>965</v>
      </c>
      <c r="F441" s="26"/>
      <c r="G441" s="15">
        <f>SUM(G442:G443)</f>
        <v>220.3</v>
      </c>
      <c r="H441" s="15">
        <f aca="true" t="shared" si="212" ref="H441:O441">SUM(H442:H443)</f>
        <v>209.3</v>
      </c>
      <c r="I441" s="15">
        <f t="shared" si="212"/>
        <v>11</v>
      </c>
      <c r="J441" s="15">
        <f t="shared" si="212"/>
        <v>0</v>
      </c>
      <c r="K441" s="15">
        <f t="shared" si="212"/>
        <v>0</v>
      </c>
      <c r="L441" s="15">
        <f t="shared" si="212"/>
        <v>0</v>
      </c>
      <c r="M441" s="15">
        <f t="shared" si="212"/>
        <v>0</v>
      </c>
      <c r="N441" s="15">
        <f t="shared" si="212"/>
        <v>0</v>
      </c>
      <c r="O441" s="15">
        <f t="shared" si="212"/>
        <v>0</v>
      </c>
    </row>
    <row r="442" spans="1:15" ht="220.5">
      <c r="A442" s="181" t="s">
        <v>593</v>
      </c>
      <c r="B442" s="23">
        <v>872</v>
      </c>
      <c r="C442" s="112" t="s">
        <v>282</v>
      </c>
      <c r="D442" s="24" t="s">
        <v>418</v>
      </c>
      <c r="E442" s="67" t="s">
        <v>96</v>
      </c>
      <c r="F442" s="26" t="s">
        <v>56</v>
      </c>
      <c r="G442" s="15">
        <f>SUM(H442:I442)</f>
        <v>209.3</v>
      </c>
      <c r="H442" s="15">
        <v>209.3</v>
      </c>
      <c r="I442" s="15"/>
      <c r="J442" s="15">
        <f>SUM(K442:L442)</f>
        <v>0</v>
      </c>
      <c r="K442" s="15"/>
      <c r="L442" s="15"/>
      <c r="M442" s="15">
        <f>SUM(N442:O442)</f>
        <v>0</v>
      </c>
      <c r="N442" s="15">
        <v>0</v>
      </c>
      <c r="O442" s="15"/>
    </row>
    <row r="443" spans="1:15" ht="204.75">
      <c r="A443" s="182" t="s">
        <v>731</v>
      </c>
      <c r="B443" s="23">
        <v>872</v>
      </c>
      <c r="C443" s="112" t="s">
        <v>282</v>
      </c>
      <c r="D443" s="24" t="s">
        <v>418</v>
      </c>
      <c r="E443" s="113" t="s">
        <v>792</v>
      </c>
      <c r="F443" s="26" t="s">
        <v>56</v>
      </c>
      <c r="G443" s="15">
        <f>SUM(H443:I443)</f>
        <v>11</v>
      </c>
      <c r="H443" s="15"/>
      <c r="I443" s="15">
        <v>11</v>
      </c>
      <c r="J443" s="15">
        <f>SUM(K443:L443)</f>
        <v>0</v>
      </c>
      <c r="K443" s="15"/>
      <c r="L443" s="15"/>
      <c r="M443" s="15">
        <f>SUM(N443:O443)</f>
        <v>0</v>
      </c>
      <c r="N443" s="15">
        <v>0</v>
      </c>
      <c r="O443" s="15"/>
    </row>
    <row r="444" spans="1:15" ht="78.75">
      <c r="A444" s="142" t="s">
        <v>310</v>
      </c>
      <c r="B444" s="23">
        <v>872</v>
      </c>
      <c r="C444" s="24" t="s">
        <v>282</v>
      </c>
      <c r="D444" s="24" t="s">
        <v>418</v>
      </c>
      <c r="E444" s="62" t="s">
        <v>523</v>
      </c>
      <c r="F444" s="59"/>
      <c r="G444" s="15">
        <f>SUM(G445,G455,G464,)</f>
        <v>83914.4</v>
      </c>
      <c r="H444" s="15">
        <f aca="true" t="shared" si="213" ref="H444:O444">SUM(H445,H455,H464,)</f>
        <v>2373.8</v>
      </c>
      <c r="I444" s="15">
        <f t="shared" si="213"/>
        <v>81540.6</v>
      </c>
      <c r="J444" s="15">
        <f t="shared" si="213"/>
        <v>73462.7</v>
      </c>
      <c r="K444" s="15">
        <f t="shared" si="213"/>
        <v>95.7</v>
      </c>
      <c r="L444" s="15">
        <f t="shared" si="213"/>
        <v>73367</v>
      </c>
      <c r="M444" s="15">
        <f t="shared" si="213"/>
        <v>74883.7</v>
      </c>
      <c r="N444" s="15">
        <f t="shared" si="213"/>
        <v>95.7</v>
      </c>
      <c r="O444" s="15">
        <f t="shared" si="213"/>
        <v>74788</v>
      </c>
    </row>
    <row r="445" spans="1:15" ht="126">
      <c r="A445" s="142" t="s">
        <v>311</v>
      </c>
      <c r="B445" s="23">
        <v>872</v>
      </c>
      <c r="C445" s="24" t="s">
        <v>282</v>
      </c>
      <c r="D445" s="24" t="s">
        <v>418</v>
      </c>
      <c r="E445" s="62" t="s">
        <v>524</v>
      </c>
      <c r="F445" s="26"/>
      <c r="G445" s="15">
        <f>SUM(G446,G450,G453)</f>
        <v>17377.6</v>
      </c>
      <c r="H445" s="15">
        <f aca="true" t="shared" si="214" ref="H445:O445">SUM(H446,H450,H453)</f>
        <v>95.7</v>
      </c>
      <c r="I445" s="15">
        <f t="shared" si="214"/>
        <v>17281.9</v>
      </c>
      <c r="J445" s="15">
        <f t="shared" si="214"/>
        <v>16518.7</v>
      </c>
      <c r="K445" s="15">
        <f t="shared" si="214"/>
        <v>95.7</v>
      </c>
      <c r="L445" s="15">
        <f t="shared" si="214"/>
        <v>16423</v>
      </c>
      <c r="M445" s="15">
        <f t="shared" si="214"/>
        <v>17057.7</v>
      </c>
      <c r="N445" s="15">
        <f t="shared" si="214"/>
        <v>95.7</v>
      </c>
      <c r="O445" s="15">
        <f t="shared" si="214"/>
        <v>16962</v>
      </c>
    </row>
    <row r="446" spans="1:15" ht="94.5">
      <c r="A446" s="142" t="s">
        <v>546</v>
      </c>
      <c r="B446" s="23">
        <v>872</v>
      </c>
      <c r="C446" s="24" t="s">
        <v>282</v>
      </c>
      <c r="D446" s="24" t="s">
        <v>418</v>
      </c>
      <c r="E446" s="62" t="s">
        <v>525</v>
      </c>
      <c r="F446" s="26"/>
      <c r="G446" s="15">
        <f aca="true" t="shared" si="215" ref="G446:O446">SUM(G447:G449)</f>
        <v>16344.4</v>
      </c>
      <c r="H446" s="15">
        <f>SUM(H447:H449)</f>
        <v>0</v>
      </c>
      <c r="I446" s="15">
        <f t="shared" si="215"/>
        <v>16344.4</v>
      </c>
      <c r="J446" s="15">
        <f t="shared" si="215"/>
        <v>16418</v>
      </c>
      <c r="K446" s="15">
        <f t="shared" si="215"/>
        <v>0</v>
      </c>
      <c r="L446" s="15">
        <f t="shared" si="215"/>
        <v>16418</v>
      </c>
      <c r="M446" s="15">
        <f t="shared" si="215"/>
        <v>16957</v>
      </c>
      <c r="N446" s="15">
        <f t="shared" si="215"/>
        <v>0</v>
      </c>
      <c r="O446" s="15">
        <f t="shared" si="215"/>
        <v>16957</v>
      </c>
    </row>
    <row r="447" spans="1:15" ht="252">
      <c r="A447" s="182" t="s">
        <v>74</v>
      </c>
      <c r="B447" s="23">
        <v>872</v>
      </c>
      <c r="C447" s="24" t="s">
        <v>282</v>
      </c>
      <c r="D447" s="24" t="s">
        <v>418</v>
      </c>
      <c r="E447" s="26" t="s">
        <v>186</v>
      </c>
      <c r="F447" s="26" t="s">
        <v>384</v>
      </c>
      <c r="G447" s="15">
        <f>SUM(H447:I447)</f>
        <v>13595</v>
      </c>
      <c r="H447" s="17"/>
      <c r="I447" s="17">
        <v>13595</v>
      </c>
      <c r="J447" s="15">
        <f>SUM(K447:L447)</f>
        <v>15098</v>
      </c>
      <c r="K447" s="17"/>
      <c r="L447" s="17">
        <v>15098</v>
      </c>
      <c r="M447" s="15">
        <f>SUM(N447:O447)</f>
        <v>15637</v>
      </c>
      <c r="N447" s="17"/>
      <c r="O447" s="17">
        <v>15637</v>
      </c>
    </row>
    <row r="448" spans="1:15" ht="126">
      <c r="A448" s="183" t="s">
        <v>75</v>
      </c>
      <c r="B448" s="23">
        <v>872</v>
      </c>
      <c r="C448" s="24" t="s">
        <v>282</v>
      </c>
      <c r="D448" s="24" t="s">
        <v>418</v>
      </c>
      <c r="E448" s="26" t="s">
        <v>186</v>
      </c>
      <c r="F448" s="26" t="s">
        <v>386</v>
      </c>
      <c r="G448" s="15">
        <f>SUM(H448:I448)</f>
        <v>2426.3999999999996</v>
      </c>
      <c r="H448" s="17"/>
      <c r="I448" s="17">
        <f>2340.2+86.2</f>
        <v>2426.3999999999996</v>
      </c>
      <c r="J448" s="15">
        <f>SUM(K448:L448)</f>
        <v>997</v>
      </c>
      <c r="K448" s="17"/>
      <c r="L448" s="17">
        <v>997</v>
      </c>
      <c r="M448" s="15">
        <f>SUM(N448:O448)</f>
        <v>997</v>
      </c>
      <c r="N448" s="17"/>
      <c r="O448" s="17">
        <v>997</v>
      </c>
    </row>
    <row r="449" spans="1:15" ht="110.25">
      <c r="A449" s="183" t="s">
        <v>76</v>
      </c>
      <c r="B449" s="23">
        <v>872</v>
      </c>
      <c r="C449" s="24" t="s">
        <v>282</v>
      </c>
      <c r="D449" s="24" t="s">
        <v>418</v>
      </c>
      <c r="E449" s="26" t="s">
        <v>186</v>
      </c>
      <c r="F449" s="26" t="s">
        <v>48</v>
      </c>
      <c r="G449" s="15">
        <f>SUM(H449:I449)</f>
        <v>323</v>
      </c>
      <c r="H449" s="17"/>
      <c r="I449" s="17">
        <v>323</v>
      </c>
      <c r="J449" s="15">
        <f>SUM(K449:L449)</f>
        <v>323</v>
      </c>
      <c r="K449" s="17"/>
      <c r="L449" s="17">
        <v>323</v>
      </c>
      <c r="M449" s="15">
        <f>SUM(N449:O449)</f>
        <v>323</v>
      </c>
      <c r="N449" s="17"/>
      <c r="O449" s="17">
        <v>323</v>
      </c>
    </row>
    <row r="450" spans="1:15" ht="47.25">
      <c r="A450" s="181" t="s">
        <v>43</v>
      </c>
      <c r="B450" s="23">
        <v>872</v>
      </c>
      <c r="C450" s="24" t="s">
        <v>282</v>
      </c>
      <c r="D450" s="24" t="s">
        <v>418</v>
      </c>
      <c r="E450" s="62" t="s">
        <v>594</v>
      </c>
      <c r="F450" s="26"/>
      <c r="G450" s="15">
        <f>G451+G452</f>
        <v>958.7</v>
      </c>
      <c r="H450" s="15">
        <f>H451+H452</f>
        <v>95.7</v>
      </c>
      <c r="I450" s="15">
        <f>I451+I452</f>
        <v>863</v>
      </c>
      <c r="J450" s="15">
        <f aca="true" t="shared" si="216" ref="J450:O450">J451+J452</f>
        <v>100.7</v>
      </c>
      <c r="K450" s="15">
        <f t="shared" si="216"/>
        <v>95.7</v>
      </c>
      <c r="L450" s="15">
        <f t="shared" si="216"/>
        <v>5</v>
      </c>
      <c r="M450" s="15">
        <f t="shared" si="216"/>
        <v>100.7</v>
      </c>
      <c r="N450" s="15">
        <f t="shared" si="216"/>
        <v>95.7</v>
      </c>
      <c r="O450" s="15">
        <f t="shared" si="216"/>
        <v>5</v>
      </c>
    </row>
    <row r="451" spans="1:15" ht="157.5">
      <c r="A451" s="181" t="s">
        <v>350</v>
      </c>
      <c r="B451" s="23">
        <v>872</v>
      </c>
      <c r="C451" s="26" t="s">
        <v>282</v>
      </c>
      <c r="D451" s="26" t="s">
        <v>418</v>
      </c>
      <c r="E451" s="26" t="s">
        <v>345</v>
      </c>
      <c r="F451" s="26" t="s">
        <v>386</v>
      </c>
      <c r="G451" s="15">
        <f>SUM(H451:I451)</f>
        <v>100.7</v>
      </c>
      <c r="H451" s="15">
        <v>95.7</v>
      </c>
      <c r="I451" s="15">
        <v>5</v>
      </c>
      <c r="J451" s="15">
        <f>K451+L451</f>
        <v>100.7</v>
      </c>
      <c r="K451" s="15">
        <v>95.7</v>
      </c>
      <c r="L451" s="15">
        <v>5</v>
      </c>
      <c r="M451" s="15">
        <f>N451+O451</f>
        <v>100.7</v>
      </c>
      <c r="N451" s="15">
        <v>95.7</v>
      </c>
      <c r="O451" s="15">
        <v>5</v>
      </c>
    </row>
    <row r="452" spans="1:15" ht="78.75">
      <c r="A452" s="181" t="s">
        <v>428</v>
      </c>
      <c r="B452" s="23">
        <v>872</v>
      </c>
      <c r="C452" s="24" t="s">
        <v>282</v>
      </c>
      <c r="D452" s="24" t="s">
        <v>418</v>
      </c>
      <c r="E452" s="26" t="s">
        <v>427</v>
      </c>
      <c r="F452" s="26" t="s">
        <v>386</v>
      </c>
      <c r="G452" s="15">
        <f>SUM(H452:I452)</f>
        <v>858</v>
      </c>
      <c r="H452" s="17"/>
      <c r="I452" s="17">
        <v>858</v>
      </c>
      <c r="J452" s="15">
        <f>SUM(K452:L452)</f>
        <v>0</v>
      </c>
      <c r="K452" s="17"/>
      <c r="L452" s="17">
        <v>0</v>
      </c>
      <c r="M452" s="15">
        <f>SUM(N452:O452)</f>
        <v>0</v>
      </c>
      <c r="N452" s="17"/>
      <c r="O452" s="17">
        <v>0</v>
      </c>
    </row>
    <row r="453" spans="1:15" ht="63">
      <c r="A453" s="181" t="s">
        <v>470</v>
      </c>
      <c r="B453" s="23">
        <v>872</v>
      </c>
      <c r="C453" s="24" t="s">
        <v>282</v>
      </c>
      <c r="D453" s="24" t="s">
        <v>418</v>
      </c>
      <c r="E453" s="62" t="s">
        <v>102</v>
      </c>
      <c r="F453" s="26"/>
      <c r="G453" s="15">
        <f>G454</f>
        <v>74.5</v>
      </c>
      <c r="H453" s="15">
        <f aca="true" t="shared" si="217" ref="H453:O453">H454</f>
        <v>0</v>
      </c>
      <c r="I453" s="15">
        <f t="shared" si="217"/>
        <v>74.5</v>
      </c>
      <c r="J453" s="15">
        <f t="shared" si="217"/>
        <v>0</v>
      </c>
      <c r="K453" s="15">
        <f t="shared" si="217"/>
        <v>0</v>
      </c>
      <c r="L453" s="15">
        <f t="shared" si="217"/>
        <v>0</v>
      </c>
      <c r="M453" s="15">
        <f t="shared" si="217"/>
        <v>0</v>
      </c>
      <c r="N453" s="15">
        <f t="shared" si="217"/>
        <v>0</v>
      </c>
      <c r="O453" s="15">
        <f t="shared" si="217"/>
        <v>0</v>
      </c>
    </row>
    <row r="454" spans="1:15" ht="63">
      <c r="A454" s="181" t="s">
        <v>466</v>
      </c>
      <c r="B454" s="23">
        <v>872</v>
      </c>
      <c r="C454" s="24" t="s">
        <v>282</v>
      </c>
      <c r="D454" s="24" t="s">
        <v>418</v>
      </c>
      <c r="E454" s="26" t="s">
        <v>103</v>
      </c>
      <c r="F454" s="26" t="s">
        <v>386</v>
      </c>
      <c r="G454" s="15">
        <f>SUM(H454:I454)</f>
        <v>74.5</v>
      </c>
      <c r="H454" s="15"/>
      <c r="I454" s="15">
        <v>74.5</v>
      </c>
      <c r="J454" s="15">
        <f>K454+L454</f>
        <v>0</v>
      </c>
      <c r="K454" s="15"/>
      <c r="L454" s="15"/>
      <c r="M454" s="15">
        <f>N454+O454</f>
        <v>0</v>
      </c>
      <c r="N454" s="15"/>
      <c r="O454" s="15"/>
    </row>
    <row r="455" spans="1:15" ht="126">
      <c r="A455" s="142" t="s">
        <v>312</v>
      </c>
      <c r="B455" s="23">
        <v>872</v>
      </c>
      <c r="C455" s="24" t="s">
        <v>282</v>
      </c>
      <c r="D455" s="24" t="s">
        <v>418</v>
      </c>
      <c r="E455" s="62" t="s">
        <v>44</v>
      </c>
      <c r="F455" s="26"/>
      <c r="G455" s="15">
        <f>SUM(G456,G461)</f>
        <v>2396.2</v>
      </c>
      <c r="H455" s="15">
        <f aca="true" t="shared" si="218" ref="H455:O455">SUM(H456,H461)</f>
        <v>278.1</v>
      </c>
      <c r="I455" s="15">
        <f t="shared" si="218"/>
        <v>2118.1</v>
      </c>
      <c r="J455" s="15">
        <f t="shared" si="218"/>
        <v>2099</v>
      </c>
      <c r="K455" s="15">
        <f t="shared" si="218"/>
        <v>0</v>
      </c>
      <c r="L455" s="15">
        <f t="shared" si="218"/>
        <v>2099</v>
      </c>
      <c r="M455" s="15">
        <f t="shared" si="218"/>
        <v>2172</v>
      </c>
      <c r="N455" s="15">
        <f t="shared" si="218"/>
        <v>0</v>
      </c>
      <c r="O455" s="15">
        <f t="shared" si="218"/>
        <v>2172</v>
      </c>
    </row>
    <row r="456" spans="1:15" ht="94.5">
      <c r="A456" s="142" t="s">
        <v>546</v>
      </c>
      <c r="B456" s="23">
        <v>872</v>
      </c>
      <c r="C456" s="24" t="s">
        <v>282</v>
      </c>
      <c r="D456" s="24" t="s">
        <v>418</v>
      </c>
      <c r="E456" s="62" t="s">
        <v>45</v>
      </c>
      <c r="F456" s="26"/>
      <c r="G456" s="15">
        <f>SUM(G457:G460)</f>
        <v>2384.7</v>
      </c>
      <c r="H456" s="15">
        <f aca="true" t="shared" si="219" ref="H456:O456">SUM(H457:H460)</f>
        <v>278.1</v>
      </c>
      <c r="I456" s="15">
        <f t="shared" si="219"/>
        <v>2106.6</v>
      </c>
      <c r="J456" s="15">
        <f t="shared" si="219"/>
        <v>2099</v>
      </c>
      <c r="K456" s="15">
        <f t="shared" si="219"/>
        <v>0</v>
      </c>
      <c r="L456" s="15">
        <f t="shared" si="219"/>
        <v>2099</v>
      </c>
      <c r="M456" s="15">
        <f t="shared" si="219"/>
        <v>2172</v>
      </c>
      <c r="N456" s="15">
        <f t="shared" si="219"/>
        <v>0</v>
      </c>
      <c r="O456" s="15">
        <f t="shared" si="219"/>
        <v>2172</v>
      </c>
    </row>
    <row r="457" spans="1:15" ht="252">
      <c r="A457" s="182" t="s">
        <v>123</v>
      </c>
      <c r="B457" s="23">
        <v>872</v>
      </c>
      <c r="C457" s="24" t="s">
        <v>282</v>
      </c>
      <c r="D457" s="24" t="s">
        <v>418</v>
      </c>
      <c r="E457" s="26" t="s">
        <v>187</v>
      </c>
      <c r="F457" s="26" t="s">
        <v>384</v>
      </c>
      <c r="G457" s="15">
        <f>SUM(H457:I457)</f>
        <v>1823.4</v>
      </c>
      <c r="H457" s="17"/>
      <c r="I457" s="17">
        <f>1883.4-60</f>
        <v>1823.4</v>
      </c>
      <c r="J457" s="15">
        <f>SUM(K457:L457)</f>
        <v>2091</v>
      </c>
      <c r="K457" s="17"/>
      <c r="L457" s="17">
        <v>2091</v>
      </c>
      <c r="M457" s="15">
        <f>SUM(N457:O457)</f>
        <v>2164</v>
      </c>
      <c r="N457" s="17"/>
      <c r="O457" s="17">
        <v>2164</v>
      </c>
    </row>
    <row r="458" spans="1:15" ht="126">
      <c r="A458" s="183" t="s">
        <v>577</v>
      </c>
      <c r="B458" s="23">
        <v>872</v>
      </c>
      <c r="C458" s="24" t="s">
        <v>282</v>
      </c>
      <c r="D458" s="24" t="s">
        <v>418</v>
      </c>
      <c r="E458" s="26" t="s">
        <v>187</v>
      </c>
      <c r="F458" s="26" t="s">
        <v>386</v>
      </c>
      <c r="G458" s="15">
        <f>SUM(H458:I458)</f>
        <v>265.9</v>
      </c>
      <c r="H458" s="17"/>
      <c r="I458" s="17">
        <v>265.9</v>
      </c>
      <c r="J458" s="15">
        <f>SUM(K458:L458)</f>
        <v>5</v>
      </c>
      <c r="K458" s="17"/>
      <c r="L458" s="17">
        <v>5</v>
      </c>
      <c r="M458" s="15">
        <f>SUM(N458:O458)</f>
        <v>5</v>
      </c>
      <c r="N458" s="17"/>
      <c r="O458" s="17">
        <v>5</v>
      </c>
    </row>
    <row r="459" spans="1:15" ht="110.25">
      <c r="A459" s="183" t="s">
        <v>578</v>
      </c>
      <c r="B459" s="23">
        <v>872</v>
      </c>
      <c r="C459" s="24" t="s">
        <v>282</v>
      </c>
      <c r="D459" s="24" t="s">
        <v>418</v>
      </c>
      <c r="E459" s="26" t="s">
        <v>187</v>
      </c>
      <c r="F459" s="64" t="s">
        <v>48</v>
      </c>
      <c r="G459" s="15">
        <f>SUM(H459:I459)</f>
        <v>2.7</v>
      </c>
      <c r="H459" s="17"/>
      <c r="I459" s="17">
        <v>2.7</v>
      </c>
      <c r="J459" s="15">
        <f>SUM(K459:L459)</f>
        <v>3</v>
      </c>
      <c r="K459" s="17"/>
      <c r="L459" s="17">
        <v>3</v>
      </c>
      <c r="M459" s="15">
        <f>SUM(N459:O459)</f>
        <v>3</v>
      </c>
      <c r="N459" s="17"/>
      <c r="O459" s="17">
        <v>3</v>
      </c>
    </row>
    <row r="460" spans="1:15" ht="94.5">
      <c r="A460" s="183" t="s">
        <v>313</v>
      </c>
      <c r="B460" s="23">
        <v>872</v>
      </c>
      <c r="C460" s="24" t="s">
        <v>282</v>
      </c>
      <c r="D460" s="24" t="s">
        <v>418</v>
      </c>
      <c r="E460" s="26" t="s">
        <v>326</v>
      </c>
      <c r="F460" s="64" t="s">
        <v>386</v>
      </c>
      <c r="G460" s="15">
        <f>SUM(H460:I460)</f>
        <v>292.70000000000005</v>
      </c>
      <c r="H460" s="17">
        <v>278.1</v>
      </c>
      <c r="I460" s="17">
        <v>14.6</v>
      </c>
      <c r="J460" s="15">
        <f>SUM(K460:L460)</f>
        <v>0</v>
      </c>
      <c r="K460" s="17"/>
      <c r="L460" s="17"/>
      <c r="M460" s="15">
        <f>SUM(N460:O460)</f>
        <v>0</v>
      </c>
      <c r="N460" s="17"/>
      <c r="O460" s="17"/>
    </row>
    <row r="461" spans="1:15" ht="63">
      <c r="A461" s="183" t="s">
        <v>470</v>
      </c>
      <c r="B461" s="23">
        <v>872</v>
      </c>
      <c r="C461" s="24" t="s">
        <v>282</v>
      </c>
      <c r="D461" s="24" t="s">
        <v>418</v>
      </c>
      <c r="E461" s="62" t="s">
        <v>468</v>
      </c>
      <c r="F461" s="64"/>
      <c r="G461" s="15">
        <f>SUM(G462:G463)</f>
        <v>11.5</v>
      </c>
      <c r="H461" s="15">
        <f aca="true" t="shared" si="220" ref="H461:O461">SUM(H462:H463)</f>
        <v>0</v>
      </c>
      <c r="I461" s="15">
        <f t="shared" si="220"/>
        <v>11.5</v>
      </c>
      <c r="J461" s="15">
        <f t="shared" si="220"/>
        <v>0</v>
      </c>
      <c r="K461" s="15">
        <f t="shared" si="220"/>
        <v>0</v>
      </c>
      <c r="L461" s="15">
        <f t="shared" si="220"/>
        <v>0</v>
      </c>
      <c r="M461" s="15">
        <f t="shared" si="220"/>
        <v>0</v>
      </c>
      <c r="N461" s="15">
        <f t="shared" si="220"/>
        <v>0</v>
      </c>
      <c r="O461" s="15">
        <f t="shared" si="220"/>
        <v>0</v>
      </c>
    </row>
    <row r="462" spans="1:15" ht="63">
      <c r="A462" s="183" t="s">
        <v>466</v>
      </c>
      <c r="B462" s="23">
        <v>872</v>
      </c>
      <c r="C462" s="24" t="s">
        <v>282</v>
      </c>
      <c r="D462" s="24" t="s">
        <v>418</v>
      </c>
      <c r="E462" s="26" t="s">
        <v>469</v>
      </c>
      <c r="F462" s="64" t="s">
        <v>386</v>
      </c>
      <c r="G462" s="15">
        <f>SUM(H462:I462)</f>
        <v>8.5</v>
      </c>
      <c r="H462" s="17"/>
      <c r="I462" s="17">
        <v>8.5</v>
      </c>
      <c r="J462" s="15">
        <f>SUM(K462:L462)</f>
        <v>0</v>
      </c>
      <c r="K462" s="17"/>
      <c r="L462" s="17"/>
      <c r="M462" s="15">
        <f>SUM(N462:O462)</f>
        <v>0</v>
      </c>
      <c r="N462" s="17"/>
      <c r="O462" s="17"/>
    </row>
    <row r="463" spans="1:15" ht="47.25">
      <c r="A463" s="183" t="s">
        <v>779</v>
      </c>
      <c r="B463" s="23">
        <v>872</v>
      </c>
      <c r="C463" s="24" t="s">
        <v>282</v>
      </c>
      <c r="D463" s="24" t="s">
        <v>418</v>
      </c>
      <c r="E463" s="26" t="s">
        <v>469</v>
      </c>
      <c r="F463" s="64" t="s">
        <v>59</v>
      </c>
      <c r="G463" s="15">
        <f>SUM(H463:I463)</f>
        <v>3</v>
      </c>
      <c r="H463" s="17"/>
      <c r="I463" s="17">
        <v>3</v>
      </c>
      <c r="J463" s="15">
        <f>SUM(K463:L463)</f>
        <v>0</v>
      </c>
      <c r="K463" s="17"/>
      <c r="L463" s="17"/>
      <c r="M463" s="15">
        <f>SUM(N463:O463)</f>
        <v>0</v>
      </c>
      <c r="N463" s="17"/>
      <c r="O463" s="17"/>
    </row>
    <row r="464" spans="1:15" ht="141.75">
      <c r="A464" s="142" t="s">
        <v>308</v>
      </c>
      <c r="B464" s="23">
        <v>872</v>
      </c>
      <c r="C464" s="24" t="s">
        <v>282</v>
      </c>
      <c r="D464" s="24" t="s">
        <v>418</v>
      </c>
      <c r="E464" s="62" t="s">
        <v>579</v>
      </c>
      <c r="F464" s="64"/>
      <c r="G464" s="15">
        <f>SUM(G465,G469,G471)</f>
        <v>64140.6</v>
      </c>
      <c r="H464" s="15">
        <f aca="true" t="shared" si="221" ref="H464:O464">SUM(H465,H469,H471)</f>
        <v>2000</v>
      </c>
      <c r="I464" s="15">
        <f t="shared" si="221"/>
        <v>62140.6</v>
      </c>
      <c r="J464" s="15">
        <f t="shared" si="221"/>
        <v>54845</v>
      </c>
      <c r="K464" s="15">
        <f t="shared" si="221"/>
        <v>0</v>
      </c>
      <c r="L464" s="15">
        <f t="shared" si="221"/>
        <v>54845</v>
      </c>
      <c r="M464" s="15">
        <f t="shared" si="221"/>
        <v>55654</v>
      </c>
      <c r="N464" s="15">
        <f t="shared" si="221"/>
        <v>0</v>
      </c>
      <c r="O464" s="15">
        <f t="shared" si="221"/>
        <v>55654</v>
      </c>
    </row>
    <row r="465" spans="1:15" ht="94.5">
      <c r="A465" s="142" t="s">
        <v>546</v>
      </c>
      <c r="B465" s="23">
        <v>872</v>
      </c>
      <c r="C465" s="24" t="s">
        <v>282</v>
      </c>
      <c r="D465" s="24" t="s">
        <v>418</v>
      </c>
      <c r="E465" s="62" t="s">
        <v>580</v>
      </c>
      <c r="F465" s="64"/>
      <c r="G465" s="15">
        <f>SUM(G466:G468)</f>
        <v>55187.2</v>
      </c>
      <c r="H465" s="15">
        <f aca="true" t="shared" si="222" ref="H465:O465">SUM(H466:H468)</f>
        <v>2000</v>
      </c>
      <c r="I465" s="15">
        <f t="shared" si="222"/>
        <v>53187.2</v>
      </c>
      <c r="J465" s="15">
        <f t="shared" si="222"/>
        <v>54845</v>
      </c>
      <c r="K465" s="15">
        <f t="shared" si="222"/>
        <v>0</v>
      </c>
      <c r="L465" s="15">
        <f t="shared" si="222"/>
        <v>54845</v>
      </c>
      <c r="M465" s="15">
        <f t="shared" si="222"/>
        <v>55654</v>
      </c>
      <c r="N465" s="15">
        <f t="shared" si="222"/>
        <v>0</v>
      </c>
      <c r="O465" s="15">
        <f t="shared" si="222"/>
        <v>55654</v>
      </c>
    </row>
    <row r="466" spans="1:15" ht="94.5">
      <c r="A466" s="142" t="s">
        <v>230</v>
      </c>
      <c r="B466" s="23">
        <v>872</v>
      </c>
      <c r="C466" s="24" t="s">
        <v>282</v>
      </c>
      <c r="D466" s="24" t="s">
        <v>418</v>
      </c>
      <c r="E466" s="62" t="s">
        <v>228</v>
      </c>
      <c r="F466" s="64" t="s">
        <v>386</v>
      </c>
      <c r="G466" s="15">
        <f>SUM(H466:I466)</f>
        <v>526.3</v>
      </c>
      <c r="H466" s="15">
        <v>500</v>
      </c>
      <c r="I466" s="15">
        <v>26.3</v>
      </c>
      <c r="J466" s="15">
        <f>SUM(K466:L466)</f>
        <v>0</v>
      </c>
      <c r="K466" s="15"/>
      <c r="L466" s="15"/>
      <c r="M466" s="15">
        <f>SUM(N466:O466)</f>
        <v>0</v>
      </c>
      <c r="N466" s="15"/>
      <c r="O466" s="15"/>
    </row>
    <row r="467" spans="1:15" ht="110.25">
      <c r="A467" s="142" t="s">
        <v>229</v>
      </c>
      <c r="B467" s="23">
        <v>872</v>
      </c>
      <c r="C467" s="24" t="s">
        <v>282</v>
      </c>
      <c r="D467" s="24" t="s">
        <v>418</v>
      </c>
      <c r="E467" s="62" t="s">
        <v>228</v>
      </c>
      <c r="F467" s="64" t="s">
        <v>56</v>
      </c>
      <c r="G467" s="15">
        <f>SUM(H467:I467)</f>
        <v>1578.9</v>
      </c>
      <c r="H467" s="15">
        <v>1500</v>
      </c>
      <c r="I467" s="15">
        <v>78.9</v>
      </c>
      <c r="J467" s="15">
        <f>SUM(K467:L467)</f>
        <v>0</v>
      </c>
      <c r="K467" s="15"/>
      <c r="L467" s="15"/>
      <c r="M467" s="15">
        <f>SUM(N467:O467)</f>
        <v>0</v>
      </c>
      <c r="N467" s="15"/>
      <c r="O467" s="15"/>
    </row>
    <row r="468" spans="1:15" ht="157.5">
      <c r="A468" s="183" t="s">
        <v>521</v>
      </c>
      <c r="B468" s="23">
        <v>872</v>
      </c>
      <c r="C468" s="24" t="s">
        <v>282</v>
      </c>
      <c r="D468" s="24" t="s">
        <v>418</v>
      </c>
      <c r="E468" s="26" t="s">
        <v>188</v>
      </c>
      <c r="F468" s="64" t="s">
        <v>56</v>
      </c>
      <c r="G468" s="91">
        <f>SUM(H468:I468)</f>
        <v>53082</v>
      </c>
      <c r="H468" s="17"/>
      <c r="I468" s="17">
        <f>52540.2+541.8</f>
        <v>53082</v>
      </c>
      <c r="J468" s="91">
        <f>SUM(K468:L468)</f>
        <v>54845</v>
      </c>
      <c r="K468" s="17"/>
      <c r="L468" s="17">
        <v>54845</v>
      </c>
      <c r="M468" s="91">
        <f>SUM(N468:O468)</f>
        <v>55654</v>
      </c>
      <c r="N468" s="17"/>
      <c r="O468" s="17">
        <v>55654</v>
      </c>
    </row>
    <row r="469" spans="1:15" ht="63">
      <c r="A469" s="183" t="s">
        <v>474</v>
      </c>
      <c r="B469" s="23">
        <v>872</v>
      </c>
      <c r="C469" s="24" t="s">
        <v>282</v>
      </c>
      <c r="D469" s="24" t="s">
        <v>418</v>
      </c>
      <c r="E469" s="62" t="s">
        <v>471</v>
      </c>
      <c r="F469" s="64"/>
      <c r="G469" s="91">
        <f>G470</f>
        <v>1453.4</v>
      </c>
      <c r="H469" s="91">
        <f aca="true" t="shared" si="223" ref="H469:O471">H470</f>
        <v>0</v>
      </c>
      <c r="I469" s="91">
        <f t="shared" si="223"/>
        <v>1453.4</v>
      </c>
      <c r="J469" s="91">
        <f t="shared" si="223"/>
        <v>0</v>
      </c>
      <c r="K469" s="91">
        <f t="shared" si="223"/>
        <v>0</v>
      </c>
      <c r="L469" s="91">
        <f t="shared" si="223"/>
        <v>0</v>
      </c>
      <c r="M469" s="91">
        <f t="shared" si="223"/>
        <v>0</v>
      </c>
      <c r="N469" s="91">
        <f t="shared" si="223"/>
        <v>0</v>
      </c>
      <c r="O469" s="91">
        <f t="shared" si="223"/>
        <v>0</v>
      </c>
    </row>
    <row r="470" spans="1:15" ht="94.5">
      <c r="A470" s="183" t="s">
        <v>473</v>
      </c>
      <c r="B470" s="23">
        <v>872</v>
      </c>
      <c r="C470" s="24" t="s">
        <v>282</v>
      </c>
      <c r="D470" s="24" t="s">
        <v>418</v>
      </c>
      <c r="E470" s="26" t="s">
        <v>472</v>
      </c>
      <c r="F470" s="64" t="s">
        <v>56</v>
      </c>
      <c r="G470" s="91">
        <f>SUM(H470:I470)</f>
        <v>1453.4</v>
      </c>
      <c r="H470" s="17"/>
      <c r="I470" s="17">
        <v>1453.4</v>
      </c>
      <c r="J470" s="91">
        <f>SUM(K470:L470)</f>
        <v>0</v>
      </c>
      <c r="K470" s="17"/>
      <c r="L470" s="17"/>
      <c r="M470" s="91">
        <f>SUM(N470:O470)</f>
        <v>0</v>
      </c>
      <c r="N470" s="17"/>
      <c r="O470" s="17"/>
    </row>
    <row r="471" spans="1:15" ht="47.25">
      <c r="A471" s="183" t="s">
        <v>83</v>
      </c>
      <c r="B471" s="23">
        <v>872</v>
      </c>
      <c r="C471" s="24" t="s">
        <v>282</v>
      </c>
      <c r="D471" s="24" t="s">
        <v>418</v>
      </c>
      <c r="E471" s="62" t="s">
        <v>413</v>
      </c>
      <c r="F471" s="64"/>
      <c r="G471" s="91">
        <f>G472</f>
        <v>7500</v>
      </c>
      <c r="H471" s="91">
        <f t="shared" si="223"/>
        <v>0</v>
      </c>
      <c r="I471" s="91">
        <f t="shared" si="223"/>
        <v>7500</v>
      </c>
      <c r="J471" s="91">
        <f t="shared" si="223"/>
        <v>0</v>
      </c>
      <c r="K471" s="91">
        <f t="shared" si="223"/>
        <v>0</v>
      </c>
      <c r="L471" s="91">
        <f t="shared" si="223"/>
        <v>0</v>
      </c>
      <c r="M471" s="91">
        <f t="shared" si="223"/>
        <v>0</v>
      </c>
      <c r="N471" s="91">
        <f t="shared" si="223"/>
        <v>0</v>
      </c>
      <c r="O471" s="91">
        <f t="shared" si="223"/>
        <v>0</v>
      </c>
    </row>
    <row r="472" spans="1:15" ht="141.75">
      <c r="A472" s="183" t="s">
        <v>84</v>
      </c>
      <c r="B472" s="23">
        <v>872</v>
      </c>
      <c r="C472" s="24" t="s">
        <v>282</v>
      </c>
      <c r="D472" s="24" t="s">
        <v>418</v>
      </c>
      <c r="E472" s="26" t="s">
        <v>85</v>
      </c>
      <c r="F472" s="64" t="s">
        <v>56</v>
      </c>
      <c r="G472" s="91">
        <f>SUM(H472:I472)</f>
        <v>7500</v>
      </c>
      <c r="H472" s="17"/>
      <c r="I472" s="17">
        <v>7500</v>
      </c>
      <c r="J472" s="91">
        <f>SUM(K472:L472)</f>
        <v>0</v>
      </c>
      <c r="K472" s="17"/>
      <c r="L472" s="17"/>
      <c r="M472" s="91">
        <f>SUM(N472:O472)</f>
        <v>0</v>
      </c>
      <c r="N472" s="17"/>
      <c r="O472" s="17"/>
    </row>
    <row r="473" spans="1:15" ht="35.25" customHeight="1">
      <c r="A473" s="180" t="s">
        <v>908</v>
      </c>
      <c r="B473" s="56" t="s">
        <v>905</v>
      </c>
      <c r="C473" s="57" t="s">
        <v>282</v>
      </c>
      <c r="D473" s="57" t="s">
        <v>419</v>
      </c>
      <c r="E473" s="26"/>
      <c r="F473" s="26"/>
      <c r="G473" s="58">
        <f aca="true" t="shared" si="224" ref="G473:O474">G474</f>
        <v>12360.7</v>
      </c>
      <c r="H473" s="58">
        <f t="shared" si="224"/>
        <v>0</v>
      </c>
      <c r="I473" s="58">
        <f t="shared" si="224"/>
        <v>12360.7</v>
      </c>
      <c r="J473" s="58">
        <f t="shared" si="224"/>
        <v>8846</v>
      </c>
      <c r="K473" s="58">
        <f t="shared" si="224"/>
        <v>0</v>
      </c>
      <c r="L473" s="58">
        <f t="shared" si="224"/>
        <v>8846</v>
      </c>
      <c r="M473" s="58">
        <f t="shared" si="224"/>
        <v>9106</v>
      </c>
      <c r="N473" s="58">
        <f t="shared" si="224"/>
        <v>0</v>
      </c>
      <c r="O473" s="58">
        <f t="shared" si="224"/>
        <v>9106</v>
      </c>
    </row>
    <row r="474" spans="1:15" ht="78.75">
      <c r="A474" s="142" t="s">
        <v>310</v>
      </c>
      <c r="B474" s="64" t="s">
        <v>905</v>
      </c>
      <c r="C474" s="24" t="s">
        <v>282</v>
      </c>
      <c r="D474" s="24" t="s">
        <v>419</v>
      </c>
      <c r="E474" s="62" t="s">
        <v>523</v>
      </c>
      <c r="F474" s="26"/>
      <c r="G474" s="15">
        <f t="shared" si="224"/>
        <v>12360.7</v>
      </c>
      <c r="H474" s="15">
        <f t="shared" si="224"/>
        <v>0</v>
      </c>
      <c r="I474" s="15">
        <f t="shared" si="224"/>
        <v>12360.7</v>
      </c>
      <c r="J474" s="15">
        <f t="shared" si="224"/>
        <v>8846</v>
      </c>
      <c r="K474" s="15">
        <f t="shared" si="224"/>
        <v>0</v>
      </c>
      <c r="L474" s="15">
        <f t="shared" si="224"/>
        <v>8846</v>
      </c>
      <c r="M474" s="15">
        <f t="shared" si="224"/>
        <v>9106</v>
      </c>
      <c r="N474" s="15">
        <f t="shared" si="224"/>
        <v>0</v>
      </c>
      <c r="O474" s="15">
        <f t="shared" si="224"/>
        <v>9106</v>
      </c>
    </row>
    <row r="475" spans="1:15" ht="157.5">
      <c r="A475" s="142" t="s">
        <v>849</v>
      </c>
      <c r="B475" s="64" t="s">
        <v>905</v>
      </c>
      <c r="C475" s="24" t="s">
        <v>282</v>
      </c>
      <c r="D475" s="24" t="s">
        <v>419</v>
      </c>
      <c r="E475" s="62" t="s">
        <v>541</v>
      </c>
      <c r="F475" s="26"/>
      <c r="G475" s="15">
        <f aca="true" t="shared" si="225" ref="G475:O475">SUM(G476,G478)</f>
        <v>12360.7</v>
      </c>
      <c r="H475" s="15">
        <f t="shared" si="225"/>
        <v>0</v>
      </c>
      <c r="I475" s="15">
        <f t="shared" si="225"/>
        <v>12360.7</v>
      </c>
      <c r="J475" s="15">
        <f t="shared" si="225"/>
        <v>8846</v>
      </c>
      <c r="K475" s="15">
        <f t="shared" si="225"/>
        <v>0</v>
      </c>
      <c r="L475" s="15">
        <f t="shared" si="225"/>
        <v>8846</v>
      </c>
      <c r="M475" s="15">
        <f t="shared" si="225"/>
        <v>9106</v>
      </c>
      <c r="N475" s="15">
        <f t="shared" si="225"/>
        <v>0</v>
      </c>
      <c r="O475" s="15">
        <f t="shared" si="225"/>
        <v>9106</v>
      </c>
    </row>
    <row r="476" spans="1:15" ht="47.25">
      <c r="A476" s="142" t="s">
        <v>40</v>
      </c>
      <c r="B476" s="64" t="s">
        <v>905</v>
      </c>
      <c r="C476" s="24" t="s">
        <v>282</v>
      </c>
      <c r="D476" s="24" t="s">
        <v>419</v>
      </c>
      <c r="E476" s="62" t="s">
        <v>391</v>
      </c>
      <c r="F476" s="26"/>
      <c r="G476" s="15">
        <f aca="true" t="shared" si="226" ref="G476:O476">G477</f>
        <v>1975</v>
      </c>
      <c r="H476" s="15">
        <f t="shared" si="226"/>
        <v>0</v>
      </c>
      <c r="I476" s="15">
        <f t="shared" si="226"/>
        <v>1975</v>
      </c>
      <c r="J476" s="15">
        <f t="shared" si="226"/>
        <v>2190</v>
      </c>
      <c r="K476" s="15">
        <f t="shared" si="226"/>
        <v>0</v>
      </c>
      <c r="L476" s="15">
        <f t="shared" si="226"/>
        <v>2190</v>
      </c>
      <c r="M476" s="15">
        <f t="shared" si="226"/>
        <v>2278</v>
      </c>
      <c r="N476" s="15">
        <f t="shared" si="226"/>
        <v>0</v>
      </c>
      <c r="O476" s="15">
        <f t="shared" si="226"/>
        <v>2278</v>
      </c>
    </row>
    <row r="477" spans="1:15" ht="204.75">
      <c r="A477" s="183" t="s">
        <v>622</v>
      </c>
      <c r="B477" s="64" t="s">
        <v>905</v>
      </c>
      <c r="C477" s="24" t="s">
        <v>282</v>
      </c>
      <c r="D477" s="24" t="s">
        <v>419</v>
      </c>
      <c r="E477" s="26" t="s">
        <v>190</v>
      </c>
      <c r="F477" s="26" t="s">
        <v>384</v>
      </c>
      <c r="G477" s="15">
        <f>SUM(H477:I477)</f>
        <v>1975</v>
      </c>
      <c r="H477" s="17"/>
      <c r="I477" s="17">
        <v>1975</v>
      </c>
      <c r="J477" s="15">
        <f>SUM(K477:L477)</f>
        <v>2190</v>
      </c>
      <c r="K477" s="17"/>
      <c r="L477" s="17">
        <v>2190</v>
      </c>
      <c r="M477" s="15">
        <f>SUM(N477:O477)</f>
        <v>2278</v>
      </c>
      <c r="N477" s="17"/>
      <c r="O477" s="17">
        <v>2278</v>
      </c>
    </row>
    <row r="478" spans="1:15" ht="94.5">
      <c r="A478" s="142" t="s">
        <v>546</v>
      </c>
      <c r="B478" s="64" t="s">
        <v>905</v>
      </c>
      <c r="C478" s="24" t="s">
        <v>282</v>
      </c>
      <c r="D478" s="24" t="s">
        <v>419</v>
      </c>
      <c r="E478" s="62" t="s">
        <v>392</v>
      </c>
      <c r="F478" s="26"/>
      <c r="G478" s="15">
        <f aca="true" t="shared" si="227" ref="G478:O478">SUM(G479:G481)</f>
        <v>10385.7</v>
      </c>
      <c r="H478" s="15">
        <f t="shared" si="227"/>
        <v>0</v>
      </c>
      <c r="I478" s="15">
        <f t="shared" si="227"/>
        <v>10385.7</v>
      </c>
      <c r="J478" s="15">
        <f t="shared" si="227"/>
        <v>6656</v>
      </c>
      <c r="K478" s="15">
        <f t="shared" si="227"/>
        <v>0</v>
      </c>
      <c r="L478" s="15">
        <f t="shared" si="227"/>
        <v>6656</v>
      </c>
      <c r="M478" s="15">
        <f t="shared" si="227"/>
        <v>6828</v>
      </c>
      <c r="N478" s="15">
        <f t="shared" si="227"/>
        <v>0</v>
      </c>
      <c r="O478" s="15">
        <f t="shared" si="227"/>
        <v>6828</v>
      </c>
    </row>
    <row r="479" spans="1:15" ht="252">
      <c r="A479" s="182" t="s">
        <v>74</v>
      </c>
      <c r="B479" s="64" t="s">
        <v>905</v>
      </c>
      <c r="C479" s="24" t="s">
        <v>282</v>
      </c>
      <c r="D479" s="24" t="s">
        <v>419</v>
      </c>
      <c r="E479" s="26" t="s">
        <v>191</v>
      </c>
      <c r="F479" s="26">
        <v>100</v>
      </c>
      <c r="G479" s="15">
        <f>SUM(H479:I479)</f>
        <v>5003</v>
      </c>
      <c r="H479" s="17"/>
      <c r="I479" s="17">
        <v>5003</v>
      </c>
      <c r="J479" s="15">
        <f>SUM(K479:L479)</f>
        <v>6204</v>
      </c>
      <c r="K479" s="17"/>
      <c r="L479" s="17">
        <f>17538-11334</f>
        <v>6204</v>
      </c>
      <c r="M479" s="15">
        <f>SUM(N479:O479)</f>
        <v>6376</v>
      </c>
      <c r="N479" s="17"/>
      <c r="O479" s="17">
        <f>18163-11787</f>
        <v>6376</v>
      </c>
    </row>
    <row r="480" spans="1:15" ht="126">
      <c r="A480" s="183" t="s">
        <v>75</v>
      </c>
      <c r="B480" s="64" t="s">
        <v>905</v>
      </c>
      <c r="C480" s="24" t="s">
        <v>282</v>
      </c>
      <c r="D480" s="24" t="s">
        <v>419</v>
      </c>
      <c r="E480" s="26" t="s">
        <v>191</v>
      </c>
      <c r="F480" s="26" t="s">
        <v>386</v>
      </c>
      <c r="G480" s="15">
        <f>SUM(H480:I480)</f>
        <v>5360.7</v>
      </c>
      <c r="H480" s="17"/>
      <c r="I480" s="17">
        <f>667.7+4693</f>
        <v>5360.7</v>
      </c>
      <c r="J480" s="15">
        <f>SUM(K480:L480)</f>
        <v>430</v>
      </c>
      <c r="K480" s="17"/>
      <c r="L480" s="17">
        <v>430</v>
      </c>
      <c r="M480" s="15">
        <f>SUM(N480:O480)</f>
        <v>430</v>
      </c>
      <c r="N480" s="17"/>
      <c r="O480" s="17">
        <v>430</v>
      </c>
    </row>
    <row r="481" spans="1:15" ht="110.25">
      <c r="A481" s="183" t="s">
        <v>76</v>
      </c>
      <c r="B481" s="64" t="s">
        <v>905</v>
      </c>
      <c r="C481" s="24" t="s">
        <v>282</v>
      </c>
      <c r="D481" s="24" t="s">
        <v>419</v>
      </c>
      <c r="E481" s="26" t="s">
        <v>191</v>
      </c>
      <c r="F481" s="26" t="s">
        <v>48</v>
      </c>
      <c r="G481" s="15">
        <f>SUM(H481:I481)</f>
        <v>22</v>
      </c>
      <c r="H481" s="17"/>
      <c r="I481" s="17">
        <v>22</v>
      </c>
      <c r="J481" s="15">
        <f>SUM(K481:L481)</f>
        <v>22</v>
      </c>
      <c r="K481" s="17"/>
      <c r="L481" s="17">
        <v>22</v>
      </c>
      <c r="M481" s="15">
        <f>SUM(N481:O481)</f>
        <v>22</v>
      </c>
      <c r="N481" s="17"/>
      <c r="O481" s="17">
        <v>22</v>
      </c>
    </row>
    <row r="482" spans="1:15" s="21" customFormat="1" ht="15.75">
      <c r="A482" s="180" t="s">
        <v>57</v>
      </c>
      <c r="B482" s="56" t="s">
        <v>905</v>
      </c>
      <c r="C482" s="59" t="s">
        <v>61</v>
      </c>
      <c r="D482" s="57"/>
      <c r="E482" s="59"/>
      <c r="F482" s="26"/>
      <c r="G482" s="58">
        <f>SUM(G483,)</f>
        <v>779</v>
      </c>
      <c r="H482" s="58">
        <f aca="true" t="shared" si="228" ref="H482:O482">SUM(H483,)</f>
        <v>429</v>
      </c>
      <c r="I482" s="58">
        <f t="shared" si="228"/>
        <v>350</v>
      </c>
      <c r="J482" s="58">
        <f t="shared" si="228"/>
        <v>446</v>
      </c>
      <c r="K482" s="58">
        <f t="shared" si="228"/>
        <v>446</v>
      </c>
      <c r="L482" s="58">
        <f t="shared" si="228"/>
        <v>0</v>
      </c>
      <c r="M482" s="58">
        <f t="shared" si="228"/>
        <v>464</v>
      </c>
      <c r="N482" s="58">
        <f t="shared" si="228"/>
        <v>464</v>
      </c>
      <c r="O482" s="58">
        <f t="shared" si="228"/>
        <v>0</v>
      </c>
    </row>
    <row r="483" spans="1:15" s="21" customFormat="1" ht="31.5">
      <c r="A483" s="180" t="s">
        <v>58</v>
      </c>
      <c r="B483" s="56" t="s">
        <v>905</v>
      </c>
      <c r="C483" s="59" t="s">
        <v>61</v>
      </c>
      <c r="D483" s="59" t="s">
        <v>280</v>
      </c>
      <c r="E483" s="59"/>
      <c r="F483" s="26"/>
      <c r="G483" s="58">
        <f>SUM(G484,G488)</f>
        <v>779</v>
      </c>
      <c r="H483" s="58">
        <f aca="true" t="shared" si="229" ref="H483:O483">SUM(H484,H488)</f>
        <v>429</v>
      </c>
      <c r="I483" s="58">
        <f t="shared" si="229"/>
        <v>350</v>
      </c>
      <c r="J483" s="58">
        <f t="shared" si="229"/>
        <v>446</v>
      </c>
      <c r="K483" s="58">
        <f t="shared" si="229"/>
        <v>446</v>
      </c>
      <c r="L483" s="58">
        <f t="shared" si="229"/>
        <v>0</v>
      </c>
      <c r="M483" s="58">
        <f t="shared" si="229"/>
        <v>464</v>
      </c>
      <c r="N483" s="58">
        <f t="shared" si="229"/>
        <v>464</v>
      </c>
      <c r="O483" s="58">
        <f t="shared" si="229"/>
        <v>0</v>
      </c>
    </row>
    <row r="484" spans="1:15" ht="63">
      <c r="A484" s="183" t="s">
        <v>827</v>
      </c>
      <c r="B484" s="64" t="s">
        <v>905</v>
      </c>
      <c r="C484" s="26" t="s">
        <v>61</v>
      </c>
      <c r="D484" s="26" t="s">
        <v>280</v>
      </c>
      <c r="E484" s="62" t="s">
        <v>169</v>
      </c>
      <c r="F484" s="59"/>
      <c r="G484" s="15">
        <f>G485</f>
        <v>429</v>
      </c>
      <c r="H484" s="15">
        <f aca="true" t="shared" si="230" ref="H484:O486">H485</f>
        <v>429</v>
      </c>
      <c r="I484" s="15">
        <f t="shared" si="230"/>
        <v>0</v>
      </c>
      <c r="J484" s="15">
        <f t="shared" si="230"/>
        <v>446</v>
      </c>
      <c r="K484" s="15">
        <f t="shared" si="230"/>
        <v>446</v>
      </c>
      <c r="L484" s="15">
        <f t="shared" si="230"/>
        <v>0</v>
      </c>
      <c r="M484" s="15">
        <f t="shared" si="230"/>
        <v>464</v>
      </c>
      <c r="N484" s="15">
        <f t="shared" si="230"/>
        <v>464</v>
      </c>
      <c r="O484" s="15">
        <f t="shared" si="230"/>
        <v>0</v>
      </c>
    </row>
    <row r="485" spans="1:15" ht="141.75">
      <c r="A485" s="183" t="s">
        <v>845</v>
      </c>
      <c r="B485" s="64" t="s">
        <v>905</v>
      </c>
      <c r="C485" s="26" t="s">
        <v>61</v>
      </c>
      <c r="D485" s="26" t="s">
        <v>280</v>
      </c>
      <c r="E485" s="62" t="s">
        <v>600</v>
      </c>
      <c r="F485" s="59"/>
      <c r="G485" s="15">
        <f>G486</f>
        <v>429</v>
      </c>
      <c r="H485" s="15">
        <f t="shared" si="230"/>
        <v>429</v>
      </c>
      <c r="I485" s="15">
        <f t="shared" si="230"/>
        <v>0</v>
      </c>
      <c r="J485" s="15">
        <f t="shared" si="230"/>
        <v>446</v>
      </c>
      <c r="K485" s="15">
        <f t="shared" si="230"/>
        <v>446</v>
      </c>
      <c r="L485" s="15">
        <f t="shared" si="230"/>
        <v>0</v>
      </c>
      <c r="M485" s="15">
        <f t="shared" si="230"/>
        <v>464</v>
      </c>
      <c r="N485" s="15">
        <f t="shared" si="230"/>
        <v>464</v>
      </c>
      <c r="O485" s="15">
        <f t="shared" si="230"/>
        <v>0</v>
      </c>
    </row>
    <row r="486" spans="1:15" ht="63">
      <c r="A486" s="183" t="s">
        <v>37</v>
      </c>
      <c r="B486" s="64" t="s">
        <v>905</v>
      </c>
      <c r="C486" s="26" t="s">
        <v>61</v>
      </c>
      <c r="D486" s="26" t="s">
        <v>280</v>
      </c>
      <c r="E486" s="62" t="s">
        <v>601</v>
      </c>
      <c r="F486" s="26"/>
      <c r="G486" s="15">
        <f>G487</f>
        <v>429</v>
      </c>
      <c r="H486" s="15">
        <f t="shared" si="230"/>
        <v>429</v>
      </c>
      <c r="I486" s="15">
        <f t="shared" si="230"/>
        <v>0</v>
      </c>
      <c r="J486" s="15">
        <f t="shared" si="230"/>
        <v>446</v>
      </c>
      <c r="K486" s="15">
        <f t="shared" si="230"/>
        <v>446</v>
      </c>
      <c r="L486" s="15">
        <f t="shared" si="230"/>
        <v>0</v>
      </c>
      <c r="M486" s="15">
        <f t="shared" si="230"/>
        <v>464</v>
      </c>
      <c r="N486" s="15">
        <f t="shared" si="230"/>
        <v>464</v>
      </c>
      <c r="O486" s="15">
        <f t="shared" si="230"/>
        <v>0</v>
      </c>
    </row>
    <row r="487" spans="1:15" ht="283.5">
      <c r="A487" s="182" t="s">
        <v>430</v>
      </c>
      <c r="B487" s="64" t="s">
        <v>905</v>
      </c>
      <c r="C487" s="26" t="s">
        <v>61</v>
      </c>
      <c r="D487" s="26" t="s">
        <v>280</v>
      </c>
      <c r="E487" s="26" t="s">
        <v>182</v>
      </c>
      <c r="F487" s="26" t="s">
        <v>56</v>
      </c>
      <c r="G487" s="15">
        <f>SUM(H487:I487)</f>
        <v>429</v>
      </c>
      <c r="H487" s="17">
        <v>429</v>
      </c>
      <c r="I487" s="17"/>
      <c r="J487" s="15">
        <f>SUM(K487:L487)</f>
        <v>446</v>
      </c>
      <c r="K487" s="17">
        <v>446</v>
      </c>
      <c r="L487" s="17"/>
      <c r="M487" s="15">
        <f>SUM(N487:O487)</f>
        <v>464</v>
      </c>
      <c r="N487" s="17">
        <v>464</v>
      </c>
      <c r="O487" s="17"/>
    </row>
    <row r="488" spans="1:15" ht="78.75">
      <c r="A488" s="182" t="s">
        <v>310</v>
      </c>
      <c r="B488" s="64" t="s">
        <v>905</v>
      </c>
      <c r="C488" s="26" t="s">
        <v>61</v>
      </c>
      <c r="D488" s="26" t="s">
        <v>280</v>
      </c>
      <c r="E488" s="62" t="s">
        <v>553</v>
      </c>
      <c r="F488" s="26"/>
      <c r="G488" s="15">
        <f aca="true" t="shared" si="231" ref="G488:O489">G489</f>
        <v>350</v>
      </c>
      <c r="H488" s="15">
        <f t="shared" si="231"/>
        <v>0</v>
      </c>
      <c r="I488" s="15">
        <f t="shared" si="231"/>
        <v>350</v>
      </c>
      <c r="J488" s="15">
        <f t="shared" si="231"/>
        <v>0</v>
      </c>
      <c r="K488" s="15">
        <f t="shared" si="231"/>
        <v>0</v>
      </c>
      <c r="L488" s="15">
        <f t="shared" si="231"/>
        <v>0</v>
      </c>
      <c r="M488" s="15">
        <f t="shared" si="231"/>
        <v>0</v>
      </c>
      <c r="N488" s="15">
        <f t="shared" si="231"/>
        <v>0</v>
      </c>
      <c r="O488" s="15">
        <f t="shared" si="231"/>
        <v>0</v>
      </c>
    </row>
    <row r="489" spans="1:15" ht="157.5">
      <c r="A489" s="182" t="s">
        <v>849</v>
      </c>
      <c r="B489" s="64" t="s">
        <v>905</v>
      </c>
      <c r="C489" s="26" t="s">
        <v>61</v>
      </c>
      <c r="D489" s="26" t="s">
        <v>280</v>
      </c>
      <c r="E489" s="62" t="s">
        <v>554</v>
      </c>
      <c r="F489" s="26"/>
      <c r="G489" s="15">
        <f t="shared" si="231"/>
        <v>350</v>
      </c>
      <c r="H489" s="15">
        <f t="shared" si="231"/>
        <v>0</v>
      </c>
      <c r="I489" s="15">
        <f t="shared" si="231"/>
        <v>350</v>
      </c>
      <c r="J489" s="15">
        <f t="shared" si="231"/>
        <v>0</v>
      </c>
      <c r="K489" s="15">
        <f t="shared" si="231"/>
        <v>0</v>
      </c>
      <c r="L489" s="15">
        <f t="shared" si="231"/>
        <v>0</v>
      </c>
      <c r="M489" s="15">
        <f t="shared" si="231"/>
        <v>0</v>
      </c>
      <c r="N489" s="15">
        <f t="shared" si="231"/>
        <v>0</v>
      </c>
      <c r="O489" s="15">
        <f t="shared" si="231"/>
        <v>0</v>
      </c>
    </row>
    <row r="490" spans="1:15" ht="110.25">
      <c r="A490" s="182" t="s">
        <v>394</v>
      </c>
      <c r="B490" s="64" t="s">
        <v>905</v>
      </c>
      <c r="C490" s="26" t="s">
        <v>61</v>
      </c>
      <c r="D490" s="26" t="s">
        <v>280</v>
      </c>
      <c r="E490" s="62" t="s">
        <v>555</v>
      </c>
      <c r="F490" s="26"/>
      <c r="G490" s="15">
        <f aca="true" t="shared" si="232" ref="G490:O490">SUM(G491:G492)</f>
        <v>350</v>
      </c>
      <c r="H490" s="15">
        <f t="shared" si="232"/>
        <v>0</v>
      </c>
      <c r="I490" s="15">
        <f t="shared" si="232"/>
        <v>350</v>
      </c>
      <c r="J490" s="15">
        <f t="shared" si="232"/>
        <v>0</v>
      </c>
      <c r="K490" s="15">
        <f t="shared" si="232"/>
        <v>0</v>
      </c>
      <c r="L490" s="15">
        <f t="shared" si="232"/>
        <v>0</v>
      </c>
      <c r="M490" s="15">
        <f t="shared" si="232"/>
        <v>0</v>
      </c>
      <c r="N490" s="15">
        <f t="shared" si="232"/>
        <v>0</v>
      </c>
      <c r="O490" s="15">
        <f t="shared" si="232"/>
        <v>0</v>
      </c>
    </row>
    <row r="491" spans="1:15" ht="315">
      <c r="A491" s="182" t="s">
        <v>431</v>
      </c>
      <c r="B491" s="64" t="s">
        <v>905</v>
      </c>
      <c r="C491" s="26" t="s">
        <v>61</v>
      </c>
      <c r="D491" s="26" t="s">
        <v>280</v>
      </c>
      <c r="E491" s="26" t="s">
        <v>556</v>
      </c>
      <c r="F491" s="26" t="s">
        <v>384</v>
      </c>
      <c r="G491" s="15">
        <f>SUM(H491:I491)</f>
        <v>110</v>
      </c>
      <c r="H491" s="17"/>
      <c r="I491" s="17">
        <v>110</v>
      </c>
      <c r="J491" s="15">
        <f>SUM(K491:L491)</f>
        <v>0</v>
      </c>
      <c r="K491" s="17"/>
      <c r="L491" s="17"/>
      <c r="M491" s="15">
        <f>SUM(N491:O491)</f>
        <v>0</v>
      </c>
      <c r="N491" s="17"/>
      <c r="O491" s="17"/>
    </row>
    <row r="492" spans="1:15" ht="236.25">
      <c r="A492" s="182" t="s">
        <v>530</v>
      </c>
      <c r="B492" s="64" t="s">
        <v>905</v>
      </c>
      <c r="C492" s="26" t="s">
        <v>61</v>
      </c>
      <c r="D492" s="26" t="s">
        <v>280</v>
      </c>
      <c r="E492" s="26" t="s">
        <v>556</v>
      </c>
      <c r="F492" s="26" t="s">
        <v>56</v>
      </c>
      <c r="G492" s="15">
        <f>SUM(H492:I492)</f>
        <v>240</v>
      </c>
      <c r="H492" s="17"/>
      <c r="I492" s="17">
        <v>240</v>
      </c>
      <c r="J492" s="15">
        <f>SUM(K492:L492)</f>
        <v>0</v>
      </c>
      <c r="K492" s="17"/>
      <c r="L492" s="17"/>
      <c r="M492" s="15">
        <f>SUM(N492:O492)</f>
        <v>0</v>
      </c>
      <c r="N492" s="17"/>
      <c r="O492" s="17"/>
    </row>
    <row r="493" spans="1:15" ht="47.25">
      <c r="A493" s="179" t="s">
        <v>909</v>
      </c>
      <c r="B493" s="55">
        <v>873</v>
      </c>
      <c r="C493" s="26"/>
      <c r="D493" s="26"/>
      <c r="E493" s="26"/>
      <c r="F493" s="26"/>
      <c r="G493" s="58">
        <f aca="true" t="shared" si="233" ref="G493:O493">SUM(G494,G500)</f>
        <v>146509.19999999998</v>
      </c>
      <c r="H493" s="58">
        <f t="shared" si="233"/>
        <v>139427.09999999998</v>
      </c>
      <c r="I493" s="58">
        <f t="shared" si="233"/>
        <v>7082.1</v>
      </c>
      <c r="J493" s="58">
        <f t="shared" si="233"/>
        <v>149768.3</v>
      </c>
      <c r="K493" s="58">
        <f t="shared" si="233"/>
        <v>145459.3</v>
      </c>
      <c r="L493" s="58">
        <f t="shared" si="233"/>
        <v>4309</v>
      </c>
      <c r="M493" s="58">
        <f t="shared" si="233"/>
        <v>151440.09999999998</v>
      </c>
      <c r="N493" s="58">
        <f t="shared" si="233"/>
        <v>151440.09999999998</v>
      </c>
      <c r="O493" s="58">
        <f t="shared" si="233"/>
        <v>0</v>
      </c>
    </row>
    <row r="494" spans="1:15" ht="31.5">
      <c r="A494" s="180" t="s">
        <v>758</v>
      </c>
      <c r="B494" s="56" t="s">
        <v>192</v>
      </c>
      <c r="C494" s="57" t="s">
        <v>423</v>
      </c>
      <c r="D494" s="26"/>
      <c r="E494" s="26"/>
      <c r="F494" s="26"/>
      <c r="G494" s="58">
        <f aca="true" t="shared" si="234" ref="G494:O498">G495</f>
        <v>19.3</v>
      </c>
      <c r="H494" s="58">
        <f t="shared" si="234"/>
        <v>19.3</v>
      </c>
      <c r="I494" s="58">
        <f t="shared" si="234"/>
        <v>0</v>
      </c>
      <c r="J494" s="58">
        <f t="shared" si="234"/>
        <v>19.3</v>
      </c>
      <c r="K494" s="58">
        <f t="shared" si="234"/>
        <v>19.3</v>
      </c>
      <c r="L494" s="58">
        <f t="shared" si="234"/>
        <v>0</v>
      </c>
      <c r="M494" s="58">
        <f t="shared" si="234"/>
        <v>19.3</v>
      </c>
      <c r="N494" s="58">
        <f t="shared" si="234"/>
        <v>19.3</v>
      </c>
      <c r="O494" s="58">
        <f t="shared" si="234"/>
        <v>0</v>
      </c>
    </row>
    <row r="495" spans="1:15" ht="15.75">
      <c r="A495" s="180" t="s">
        <v>54</v>
      </c>
      <c r="B495" s="56" t="s">
        <v>192</v>
      </c>
      <c r="C495" s="57" t="s">
        <v>423</v>
      </c>
      <c r="D495" s="57" t="s">
        <v>280</v>
      </c>
      <c r="E495" s="26"/>
      <c r="F495" s="26"/>
      <c r="G495" s="58">
        <f>G496</f>
        <v>19.3</v>
      </c>
      <c r="H495" s="58">
        <f t="shared" si="234"/>
        <v>19.3</v>
      </c>
      <c r="I495" s="58">
        <f t="shared" si="234"/>
        <v>0</v>
      </c>
      <c r="J495" s="58">
        <f>J496</f>
        <v>19.3</v>
      </c>
      <c r="K495" s="58">
        <f t="shared" si="234"/>
        <v>19.3</v>
      </c>
      <c r="L495" s="58">
        <f t="shared" si="234"/>
        <v>0</v>
      </c>
      <c r="M495" s="58">
        <f>M496</f>
        <v>19.3</v>
      </c>
      <c r="N495" s="58">
        <f t="shared" si="234"/>
        <v>19.3</v>
      </c>
      <c r="O495" s="58">
        <f t="shared" si="234"/>
        <v>0</v>
      </c>
    </row>
    <row r="496" spans="1:15" ht="124.5" customHeight="1">
      <c r="A496" s="142" t="s">
        <v>823</v>
      </c>
      <c r="B496" s="61" t="s">
        <v>192</v>
      </c>
      <c r="C496" s="24" t="s">
        <v>423</v>
      </c>
      <c r="D496" s="24" t="s">
        <v>280</v>
      </c>
      <c r="E496" s="114" t="s">
        <v>544</v>
      </c>
      <c r="F496" s="26"/>
      <c r="G496" s="15">
        <f>G497</f>
        <v>19.3</v>
      </c>
      <c r="H496" s="15">
        <f t="shared" si="234"/>
        <v>19.3</v>
      </c>
      <c r="I496" s="15">
        <f t="shared" si="234"/>
        <v>0</v>
      </c>
      <c r="J496" s="15">
        <f>J497</f>
        <v>19.3</v>
      </c>
      <c r="K496" s="15">
        <f t="shared" si="234"/>
        <v>19.3</v>
      </c>
      <c r="L496" s="15">
        <f t="shared" si="234"/>
        <v>0</v>
      </c>
      <c r="M496" s="15">
        <f>M497</f>
        <v>19.3</v>
      </c>
      <c r="N496" s="15">
        <f t="shared" si="234"/>
        <v>19.3</v>
      </c>
      <c r="O496" s="15">
        <f t="shared" si="234"/>
        <v>0</v>
      </c>
    </row>
    <row r="497" spans="1:15" ht="204.75">
      <c r="A497" s="181" t="s">
        <v>824</v>
      </c>
      <c r="B497" s="61" t="s">
        <v>192</v>
      </c>
      <c r="C497" s="24" t="s">
        <v>423</v>
      </c>
      <c r="D497" s="24" t="s">
        <v>280</v>
      </c>
      <c r="E497" s="114" t="s">
        <v>545</v>
      </c>
      <c r="F497" s="26"/>
      <c r="G497" s="15">
        <f>G498</f>
        <v>19.3</v>
      </c>
      <c r="H497" s="15">
        <f t="shared" si="234"/>
        <v>19.3</v>
      </c>
      <c r="I497" s="15">
        <f t="shared" si="234"/>
        <v>0</v>
      </c>
      <c r="J497" s="15">
        <f>J498</f>
        <v>19.3</v>
      </c>
      <c r="K497" s="15">
        <f t="shared" si="234"/>
        <v>19.3</v>
      </c>
      <c r="L497" s="15">
        <f t="shared" si="234"/>
        <v>0</v>
      </c>
      <c r="M497" s="15">
        <f>M498</f>
        <v>19.3</v>
      </c>
      <c r="N497" s="15">
        <f t="shared" si="234"/>
        <v>19.3</v>
      </c>
      <c r="O497" s="15">
        <f t="shared" si="234"/>
        <v>0</v>
      </c>
    </row>
    <row r="498" spans="1:15" ht="110.25">
      <c r="A498" s="181" t="s">
        <v>278</v>
      </c>
      <c r="B498" s="61" t="s">
        <v>192</v>
      </c>
      <c r="C498" s="24" t="s">
        <v>423</v>
      </c>
      <c r="D498" s="24" t="s">
        <v>280</v>
      </c>
      <c r="E498" s="114" t="s">
        <v>277</v>
      </c>
      <c r="F498" s="26"/>
      <c r="G498" s="15">
        <f>G499</f>
        <v>19.3</v>
      </c>
      <c r="H498" s="15">
        <f t="shared" si="234"/>
        <v>19.3</v>
      </c>
      <c r="I498" s="15">
        <f t="shared" si="234"/>
        <v>0</v>
      </c>
      <c r="J498" s="15">
        <f>J499</f>
        <v>19.3</v>
      </c>
      <c r="K498" s="15">
        <f t="shared" si="234"/>
        <v>19.3</v>
      </c>
      <c r="L498" s="15">
        <f t="shared" si="234"/>
        <v>0</v>
      </c>
      <c r="M498" s="15">
        <f>M499</f>
        <v>19.3</v>
      </c>
      <c r="N498" s="15">
        <f t="shared" si="234"/>
        <v>19.3</v>
      </c>
      <c r="O498" s="15">
        <f t="shared" si="234"/>
        <v>0</v>
      </c>
    </row>
    <row r="499" spans="1:15" ht="141.75">
      <c r="A499" s="183" t="s">
        <v>279</v>
      </c>
      <c r="B499" s="61" t="s">
        <v>192</v>
      </c>
      <c r="C499" s="24" t="s">
        <v>423</v>
      </c>
      <c r="D499" s="24" t="s">
        <v>280</v>
      </c>
      <c r="E499" s="81" t="s">
        <v>893</v>
      </c>
      <c r="F499" s="26" t="s">
        <v>386</v>
      </c>
      <c r="G499" s="15">
        <f>SUM(H499:I499)</f>
        <v>19.3</v>
      </c>
      <c r="H499" s="17">
        <v>19.3</v>
      </c>
      <c r="I499" s="17"/>
      <c r="J499" s="15">
        <f>SUM(K499:L499)</f>
        <v>19.3</v>
      </c>
      <c r="K499" s="17">
        <v>19.3</v>
      </c>
      <c r="L499" s="17"/>
      <c r="M499" s="15">
        <f>SUM(N499:O499)</f>
        <v>19.3</v>
      </c>
      <c r="N499" s="17">
        <v>19.3</v>
      </c>
      <c r="O499" s="17"/>
    </row>
    <row r="500" spans="1:15" ht="15.75">
      <c r="A500" s="180" t="s">
        <v>57</v>
      </c>
      <c r="B500" s="56" t="s">
        <v>192</v>
      </c>
      <c r="C500" s="59">
        <v>10</v>
      </c>
      <c r="D500" s="26"/>
      <c r="E500" s="26"/>
      <c r="F500" s="26"/>
      <c r="G500" s="58">
        <f aca="true" t="shared" si="235" ref="G500:O500">SUM(G501,G507,G515,G567,G579)</f>
        <v>146489.9</v>
      </c>
      <c r="H500" s="58">
        <f t="shared" si="235"/>
        <v>139407.8</v>
      </c>
      <c r="I500" s="58">
        <f t="shared" si="235"/>
        <v>7082.1</v>
      </c>
      <c r="J500" s="58">
        <f t="shared" si="235"/>
        <v>149749</v>
      </c>
      <c r="K500" s="58">
        <f t="shared" si="235"/>
        <v>145440</v>
      </c>
      <c r="L500" s="58">
        <f t="shared" si="235"/>
        <v>4309</v>
      </c>
      <c r="M500" s="58">
        <f t="shared" si="235"/>
        <v>151420.8</v>
      </c>
      <c r="N500" s="58">
        <f t="shared" si="235"/>
        <v>151420.8</v>
      </c>
      <c r="O500" s="58">
        <f t="shared" si="235"/>
        <v>0</v>
      </c>
    </row>
    <row r="501" spans="1:15" ht="15.75">
      <c r="A501" s="180" t="s">
        <v>193</v>
      </c>
      <c r="B501" s="56" t="s">
        <v>192</v>
      </c>
      <c r="C501" s="59">
        <v>10</v>
      </c>
      <c r="D501" s="57" t="s">
        <v>418</v>
      </c>
      <c r="E501" s="26"/>
      <c r="F501" s="26"/>
      <c r="G501" s="58">
        <f>G502</f>
        <v>4309</v>
      </c>
      <c r="H501" s="58">
        <f aca="true" t="shared" si="236" ref="H501:O503">H502</f>
        <v>0</v>
      </c>
      <c r="I501" s="58">
        <f t="shared" si="236"/>
        <v>4309</v>
      </c>
      <c r="J501" s="58">
        <f>J502</f>
        <v>4309</v>
      </c>
      <c r="K501" s="58">
        <f t="shared" si="236"/>
        <v>0</v>
      </c>
      <c r="L501" s="58">
        <f t="shared" si="236"/>
        <v>4309</v>
      </c>
      <c r="M501" s="58">
        <f>M502</f>
        <v>0</v>
      </c>
      <c r="N501" s="58">
        <f t="shared" si="236"/>
        <v>0</v>
      </c>
      <c r="O501" s="58">
        <f t="shared" si="236"/>
        <v>0</v>
      </c>
    </row>
    <row r="502" spans="1:15" ht="100.5" customHeight="1">
      <c r="A502" s="142" t="s">
        <v>498</v>
      </c>
      <c r="B502" s="61" t="s">
        <v>192</v>
      </c>
      <c r="C502" s="26">
        <v>10</v>
      </c>
      <c r="D502" s="24" t="s">
        <v>418</v>
      </c>
      <c r="E502" s="115" t="s">
        <v>376</v>
      </c>
      <c r="F502" s="26"/>
      <c r="G502" s="15">
        <f>G503</f>
        <v>4309</v>
      </c>
      <c r="H502" s="15">
        <f t="shared" si="236"/>
        <v>0</v>
      </c>
      <c r="I502" s="15">
        <f t="shared" si="236"/>
        <v>4309</v>
      </c>
      <c r="J502" s="15">
        <f>J503</f>
        <v>4309</v>
      </c>
      <c r="K502" s="15">
        <f t="shared" si="236"/>
        <v>0</v>
      </c>
      <c r="L502" s="15">
        <f t="shared" si="236"/>
        <v>4309</v>
      </c>
      <c r="M502" s="15">
        <f>M503</f>
        <v>0</v>
      </c>
      <c r="N502" s="15">
        <f t="shared" si="236"/>
        <v>0</v>
      </c>
      <c r="O502" s="15">
        <f t="shared" si="236"/>
        <v>0</v>
      </c>
    </row>
    <row r="503" spans="1:15" ht="141.75">
      <c r="A503" s="142" t="s">
        <v>107</v>
      </c>
      <c r="B503" s="61" t="s">
        <v>192</v>
      </c>
      <c r="C503" s="26">
        <v>10</v>
      </c>
      <c r="D503" s="24" t="s">
        <v>418</v>
      </c>
      <c r="E503" s="116" t="s">
        <v>547</v>
      </c>
      <c r="F503" s="26"/>
      <c r="G503" s="15">
        <f>G504</f>
        <v>4309</v>
      </c>
      <c r="H503" s="15">
        <f t="shared" si="236"/>
        <v>0</v>
      </c>
      <c r="I503" s="15">
        <f t="shared" si="236"/>
        <v>4309</v>
      </c>
      <c r="J503" s="15">
        <f>J504</f>
        <v>4309</v>
      </c>
      <c r="K503" s="15">
        <f t="shared" si="236"/>
        <v>0</v>
      </c>
      <c r="L503" s="15">
        <f t="shared" si="236"/>
        <v>4309</v>
      </c>
      <c r="M503" s="15">
        <f>M504</f>
        <v>0</v>
      </c>
      <c r="N503" s="15">
        <f t="shared" si="236"/>
        <v>0</v>
      </c>
      <c r="O503" s="15">
        <f t="shared" si="236"/>
        <v>0</v>
      </c>
    </row>
    <row r="504" spans="1:15" ht="63">
      <c r="A504" s="181" t="s">
        <v>354</v>
      </c>
      <c r="B504" s="61" t="s">
        <v>192</v>
      </c>
      <c r="C504" s="26">
        <v>10</v>
      </c>
      <c r="D504" s="24" t="s">
        <v>418</v>
      </c>
      <c r="E504" s="116" t="s">
        <v>353</v>
      </c>
      <c r="F504" s="26"/>
      <c r="G504" s="15">
        <f aca="true" t="shared" si="237" ref="G504:O504">SUM(G505:G506)</f>
        <v>4309</v>
      </c>
      <c r="H504" s="15">
        <f t="shared" si="237"/>
        <v>0</v>
      </c>
      <c r="I504" s="15">
        <f t="shared" si="237"/>
        <v>4309</v>
      </c>
      <c r="J504" s="15">
        <f t="shared" si="237"/>
        <v>4309</v>
      </c>
      <c r="K504" s="15">
        <f t="shared" si="237"/>
        <v>0</v>
      </c>
      <c r="L504" s="15">
        <f t="shared" si="237"/>
        <v>4309</v>
      </c>
      <c r="M504" s="15">
        <f t="shared" si="237"/>
        <v>0</v>
      </c>
      <c r="N504" s="15">
        <f t="shared" si="237"/>
        <v>0</v>
      </c>
      <c r="O504" s="15">
        <f t="shared" si="237"/>
        <v>0</v>
      </c>
    </row>
    <row r="505" spans="1:15" ht="63">
      <c r="A505" s="183" t="s">
        <v>284</v>
      </c>
      <c r="B505" s="61" t="s">
        <v>192</v>
      </c>
      <c r="C505" s="26">
        <v>10</v>
      </c>
      <c r="D505" s="24" t="s">
        <v>418</v>
      </c>
      <c r="E505" s="23" t="s">
        <v>894</v>
      </c>
      <c r="F505" s="26" t="s">
        <v>386</v>
      </c>
      <c r="G505" s="15">
        <f>SUM(H505:I505)</f>
        <v>49</v>
      </c>
      <c r="H505" s="15"/>
      <c r="I505" s="15">
        <v>49</v>
      </c>
      <c r="J505" s="15">
        <f>SUM(K505:L505)</f>
        <v>49</v>
      </c>
      <c r="K505" s="15"/>
      <c r="L505" s="15">
        <v>49</v>
      </c>
      <c r="M505" s="15">
        <f>SUM(N505:O505)</f>
        <v>0</v>
      </c>
      <c r="N505" s="15"/>
      <c r="O505" s="15"/>
    </row>
    <row r="506" spans="1:15" ht="51" customHeight="1">
      <c r="A506" s="142" t="s">
        <v>285</v>
      </c>
      <c r="B506" s="61" t="s">
        <v>192</v>
      </c>
      <c r="C506" s="26" t="s">
        <v>61</v>
      </c>
      <c r="D506" s="24" t="s">
        <v>418</v>
      </c>
      <c r="E506" s="23" t="s">
        <v>894</v>
      </c>
      <c r="F506" s="26" t="s">
        <v>59</v>
      </c>
      <c r="G506" s="15">
        <f>SUM(H506:I506)</f>
        <v>4260</v>
      </c>
      <c r="H506" s="17"/>
      <c r="I506" s="17">
        <v>4260</v>
      </c>
      <c r="J506" s="15">
        <f>SUM(K506:L506)</f>
        <v>4260</v>
      </c>
      <c r="K506" s="17"/>
      <c r="L506" s="17">
        <v>4260</v>
      </c>
      <c r="M506" s="15">
        <f>SUM(N506:O506)</f>
        <v>0</v>
      </c>
      <c r="N506" s="17"/>
      <c r="O506" s="17"/>
    </row>
    <row r="507" spans="1:15" ht="31.5">
      <c r="A507" s="180" t="s">
        <v>194</v>
      </c>
      <c r="B507" s="56" t="s">
        <v>192</v>
      </c>
      <c r="C507" s="59">
        <v>10</v>
      </c>
      <c r="D507" s="57" t="s">
        <v>424</v>
      </c>
      <c r="E507" s="26"/>
      <c r="F507" s="26"/>
      <c r="G507" s="58">
        <f>G508</f>
        <v>56985</v>
      </c>
      <c r="H507" s="58">
        <f aca="true" t="shared" si="238" ref="H507:O509">H508</f>
        <v>56985</v>
      </c>
      <c r="I507" s="58">
        <f t="shared" si="238"/>
        <v>0</v>
      </c>
      <c r="J507" s="58">
        <f>J508</f>
        <v>60886</v>
      </c>
      <c r="K507" s="58">
        <f t="shared" si="238"/>
        <v>60886</v>
      </c>
      <c r="L507" s="58">
        <f t="shared" si="238"/>
        <v>0</v>
      </c>
      <c r="M507" s="58">
        <f>M508</f>
        <v>64441</v>
      </c>
      <c r="N507" s="58">
        <f t="shared" si="238"/>
        <v>64441</v>
      </c>
      <c r="O507" s="58">
        <f t="shared" si="238"/>
        <v>0</v>
      </c>
    </row>
    <row r="508" spans="1:15" ht="96.75" customHeight="1">
      <c r="A508" s="142" t="s">
        <v>498</v>
      </c>
      <c r="B508" s="61" t="s">
        <v>192</v>
      </c>
      <c r="C508" s="26" t="s">
        <v>61</v>
      </c>
      <c r="D508" s="24" t="s">
        <v>424</v>
      </c>
      <c r="E508" s="65" t="s">
        <v>510</v>
      </c>
      <c r="F508" s="26"/>
      <c r="G508" s="15">
        <f>G509</f>
        <v>56985</v>
      </c>
      <c r="H508" s="15">
        <f t="shared" si="238"/>
        <v>56985</v>
      </c>
      <c r="I508" s="15">
        <f t="shared" si="238"/>
        <v>0</v>
      </c>
      <c r="J508" s="15">
        <f>J509</f>
        <v>60886</v>
      </c>
      <c r="K508" s="15">
        <f t="shared" si="238"/>
        <v>60886</v>
      </c>
      <c r="L508" s="15">
        <f t="shared" si="238"/>
        <v>0</v>
      </c>
      <c r="M508" s="15">
        <f>M509</f>
        <v>64441</v>
      </c>
      <c r="N508" s="15">
        <f t="shared" si="238"/>
        <v>64441</v>
      </c>
      <c r="O508" s="15">
        <f t="shared" si="238"/>
        <v>0</v>
      </c>
    </row>
    <row r="509" spans="1:15" ht="157.5">
      <c r="A509" s="142" t="s">
        <v>850</v>
      </c>
      <c r="B509" s="61" t="s">
        <v>192</v>
      </c>
      <c r="C509" s="26" t="s">
        <v>61</v>
      </c>
      <c r="D509" s="24" t="s">
        <v>424</v>
      </c>
      <c r="E509" s="65" t="s">
        <v>286</v>
      </c>
      <c r="F509" s="26"/>
      <c r="G509" s="15">
        <f>G510</f>
        <v>56985</v>
      </c>
      <c r="H509" s="15">
        <f t="shared" si="238"/>
        <v>56985</v>
      </c>
      <c r="I509" s="15">
        <f t="shared" si="238"/>
        <v>0</v>
      </c>
      <c r="J509" s="15">
        <f>J510</f>
        <v>60886</v>
      </c>
      <c r="K509" s="15">
        <f t="shared" si="238"/>
        <v>60886</v>
      </c>
      <c r="L509" s="15">
        <f t="shared" si="238"/>
        <v>0</v>
      </c>
      <c r="M509" s="15">
        <f>M510</f>
        <v>64441</v>
      </c>
      <c r="N509" s="15">
        <f t="shared" si="238"/>
        <v>64441</v>
      </c>
      <c r="O509" s="15">
        <f t="shared" si="238"/>
        <v>0</v>
      </c>
    </row>
    <row r="510" spans="1:15" ht="94.5">
      <c r="A510" s="142" t="s">
        <v>753</v>
      </c>
      <c r="B510" s="61" t="s">
        <v>192</v>
      </c>
      <c r="C510" s="26" t="s">
        <v>61</v>
      </c>
      <c r="D510" s="24" t="s">
        <v>424</v>
      </c>
      <c r="E510" s="65" t="s">
        <v>287</v>
      </c>
      <c r="F510" s="26"/>
      <c r="G510" s="15">
        <f aca="true" t="shared" si="239" ref="G510:O510">SUM(G511:G514)</f>
        <v>56985</v>
      </c>
      <c r="H510" s="15">
        <f t="shared" si="239"/>
        <v>56985</v>
      </c>
      <c r="I510" s="15">
        <f t="shared" si="239"/>
        <v>0</v>
      </c>
      <c r="J510" s="15">
        <f t="shared" si="239"/>
        <v>60886</v>
      </c>
      <c r="K510" s="15">
        <f t="shared" si="239"/>
        <v>60886</v>
      </c>
      <c r="L510" s="15">
        <f t="shared" si="239"/>
        <v>0</v>
      </c>
      <c r="M510" s="15">
        <f t="shared" si="239"/>
        <v>64441</v>
      </c>
      <c r="N510" s="15">
        <f t="shared" si="239"/>
        <v>64441</v>
      </c>
      <c r="O510" s="15">
        <f t="shared" si="239"/>
        <v>0</v>
      </c>
    </row>
    <row r="511" spans="1:15" ht="204.75">
      <c r="A511" s="183" t="s">
        <v>611</v>
      </c>
      <c r="B511" s="61" t="s">
        <v>192</v>
      </c>
      <c r="C511" s="26" t="s">
        <v>61</v>
      </c>
      <c r="D511" s="24" t="s">
        <v>424</v>
      </c>
      <c r="E511" s="67" t="s">
        <v>895</v>
      </c>
      <c r="F511" s="26" t="s">
        <v>384</v>
      </c>
      <c r="G511" s="15">
        <f>SUM(H511:I511)</f>
        <v>3080</v>
      </c>
      <c r="H511" s="17">
        <v>3080</v>
      </c>
      <c r="I511" s="17"/>
      <c r="J511" s="15">
        <f>SUM(K511:L511)</f>
        <v>3388</v>
      </c>
      <c r="K511" s="17">
        <v>3388</v>
      </c>
      <c r="L511" s="17"/>
      <c r="M511" s="15">
        <f>SUM(N511:O511)</f>
        <v>3726</v>
      </c>
      <c r="N511" s="17">
        <v>3726</v>
      </c>
      <c r="O511" s="17"/>
    </row>
    <row r="512" spans="1:15" ht="94.5">
      <c r="A512" s="183" t="s">
        <v>395</v>
      </c>
      <c r="B512" s="61" t="s">
        <v>192</v>
      </c>
      <c r="C512" s="26" t="s">
        <v>61</v>
      </c>
      <c r="D512" s="24" t="s">
        <v>424</v>
      </c>
      <c r="E512" s="67" t="s">
        <v>895</v>
      </c>
      <c r="F512" s="26" t="s">
        <v>386</v>
      </c>
      <c r="G512" s="15">
        <f>SUM(H512:I512)</f>
        <v>1235</v>
      </c>
      <c r="H512" s="17">
        <v>1235</v>
      </c>
      <c r="I512" s="17"/>
      <c r="J512" s="15">
        <f>SUM(K512:L512)</f>
        <v>1419</v>
      </c>
      <c r="K512" s="17">
        <v>1419</v>
      </c>
      <c r="L512" s="17"/>
      <c r="M512" s="15">
        <f>SUM(N512:O512)</f>
        <v>1447</v>
      </c>
      <c r="N512" s="17">
        <v>1447</v>
      </c>
      <c r="O512" s="17"/>
    </row>
    <row r="513" spans="1:15" ht="126">
      <c r="A513" s="183" t="s">
        <v>565</v>
      </c>
      <c r="B513" s="61" t="s">
        <v>192</v>
      </c>
      <c r="C513" s="26" t="s">
        <v>61</v>
      </c>
      <c r="D513" s="24" t="s">
        <v>424</v>
      </c>
      <c r="E513" s="67" t="s">
        <v>895</v>
      </c>
      <c r="F513" s="26" t="s">
        <v>56</v>
      </c>
      <c r="G513" s="15">
        <f>SUM(H513:I513)</f>
        <v>52655</v>
      </c>
      <c r="H513" s="17">
        <v>52655</v>
      </c>
      <c r="I513" s="17"/>
      <c r="J513" s="15">
        <f>SUM(K513:L513)</f>
        <v>56064</v>
      </c>
      <c r="K513" s="17">
        <v>56064</v>
      </c>
      <c r="L513" s="17"/>
      <c r="M513" s="15">
        <f>SUM(N513:O513)</f>
        <v>59253</v>
      </c>
      <c r="N513" s="17">
        <v>59253</v>
      </c>
      <c r="O513" s="17"/>
    </row>
    <row r="514" spans="1:15" ht="63">
      <c r="A514" s="183" t="s">
        <v>396</v>
      </c>
      <c r="B514" s="61" t="s">
        <v>192</v>
      </c>
      <c r="C514" s="26" t="s">
        <v>61</v>
      </c>
      <c r="D514" s="24" t="s">
        <v>424</v>
      </c>
      <c r="E514" s="67" t="s">
        <v>895</v>
      </c>
      <c r="F514" s="26" t="s">
        <v>48</v>
      </c>
      <c r="G514" s="15">
        <f>SUM(H514:I514)</f>
        <v>15</v>
      </c>
      <c r="H514" s="17">
        <v>15</v>
      </c>
      <c r="I514" s="17"/>
      <c r="J514" s="15">
        <f>SUM(K514:L514)</f>
        <v>15</v>
      </c>
      <c r="K514" s="17">
        <v>15</v>
      </c>
      <c r="L514" s="17"/>
      <c r="M514" s="15">
        <f>SUM(N514:O514)</f>
        <v>15</v>
      </c>
      <c r="N514" s="17">
        <v>15</v>
      </c>
      <c r="O514" s="17"/>
    </row>
    <row r="515" spans="1:15" ht="31.5">
      <c r="A515" s="180" t="s">
        <v>58</v>
      </c>
      <c r="B515" s="56" t="s">
        <v>192</v>
      </c>
      <c r="C515" s="59">
        <v>10</v>
      </c>
      <c r="D515" s="57" t="s">
        <v>280</v>
      </c>
      <c r="E515" s="26"/>
      <c r="F515" s="26"/>
      <c r="G515" s="58">
        <f aca="true" t="shared" si="240" ref="G515:O515">SUM(G516,)</f>
        <v>67454.5</v>
      </c>
      <c r="H515" s="58">
        <f t="shared" si="240"/>
        <v>66089.3</v>
      </c>
      <c r="I515" s="58">
        <f t="shared" si="240"/>
        <v>1365.2</v>
      </c>
      <c r="J515" s="58">
        <f t="shared" si="240"/>
        <v>67749.1</v>
      </c>
      <c r="K515" s="58">
        <f t="shared" si="240"/>
        <v>67749.1</v>
      </c>
      <c r="L515" s="58">
        <f t="shared" si="240"/>
        <v>0</v>
      </c>
      <c r="M515" s="58">
        <f t="shared" si="240"/>
        <v>69311.9</v>
      </c>
      <c r="N515" s="58">
        <f t="shared" si="240"/>
        <v>69311.9</v>
      </c>
      <c r="O515" s="58">
        <f t="shared" si="240"/>
        <v>0</v>
      </c>
    </row>
    <row r="516" spans="1:15" ht="78.75">
      <c r="A516" s="142" t="s">
        <v>498</v>
      </c>
      <c r="B516" s="64" t="s">
        <v>192</v>
      </c>
      <c r="C516" s="26">
        <v>10</v>
      </c>
      <c r="D516" s="24" t="s">
        <v>280</v>
      </c>
      <c r="E516" s="62" t="s">
        <v>510</v>
      </c>
      <c r="F516" s="26"/>
      <c r="G516" s="15">
        <f aca="true" t="shared" si="241" ref="G516:O516">SUM(G517,G557,G560)</f>
        <v>67454.5</v>
      </c>
      <c r="H516" s="15">
        <f t="shared" si="241"/>
        <v>66089.3</v>
      </c>
      <c r="I516" s="15">
        <f t="shared" si="241"/>
        <v>1365.2</v>
      </c>
      <c r="J516" s="15">
        <f t="shared" si="241"/>
        <v>67749.1</v>
      </c>
      <c r="K516" s="15">
        <f t="shared" si="241"/>
        <v>67749.1</v>
      </c>
      <c r="L516" s="15">
        <f t="shared" si="241"/>
        <v>0</v>
      </c>
      <c r="M516" s="15">
        <f t="shared" si="241"/>
        <v>69311.9</v>
      </c>
      <c r="N516" s="15">
        <f t="shared" si="241"/>
        <v>69311.9</v>
      </c>
      <c r="O516" s="15">
        <f t="shared" si="241"/>
        <v>0</v>
      </c>
    </row>
    <row r="517" spans="1:15" ht="141.75">
      <c r="A517" s="142" t="s">
        <v>107</v>
      </c>
      <c r="B517" s="64" t="s">
        <v>192</v>
      </c>
      <c r="C517" s="26">
        <v>10</v>
      </c>
      <c r="D517" s="24" t="s">
        <v>280</v>
      </c>
      <c r="E517" s="62" t="s">
        <v>547</v>
      </c>
      <c r="F517" s="26"/>
      <c r="G517" s="15">
        <f aca="true" t="shared" si="242" ref="G517:O517">SUM(G518,G535)</f>
        <v>58240</v>
      </c>
      <c r="H517" s="15">
        <f t="shared" si="242"/>
        <v>57163.3</v>
      </c>
      <c r="I517" s="15">
        <f t="shared" si="242"/>
        <v>1076.7</v>
      </c>
      <c r="J517" s="15">
        <f t="shared" si="242"/>
        <v>58459.1</v>
      </c>
      <c r="K517" s="15">
        <f t="shared" si="242"/>
        <v>58459.1</v>
      </c>
      <c r="L517" s="15">
        <f t="shared" si="242"/>
        <v>0</v>
      </c>
      <c r="M517" s="15">
        <f t="shared" si="242"/>
        <v>59649.9</v>
      </c>
      <c r="N517" s="15">
        <f t="shared" si="242"/>
        <v>59649.9</v>
      </c>
      <c r="O517" s="15">
        <f t="shared" si="242"/>
        <v>0</v>
      </c>
    </row>
    <row r="518" spans="1:15" ht="78.75">
      <c r="A518" s="142" t="s">
        <v>583</v>
      </c>
      <c r="B518" s="26" t="s">
        <v>192</v>
      </c>
      <c r="C518" s="26">
        <v>10</v>
      </c>
      <c r="D518" s="24" t="s">
        <v>280</v>
      </c>
      <c r="E518" s="65" t="s">
        <v>582</v>
      </c>
      <c r="F518" s="26"/>
      <c r="G518" s="15">
        <f aca="true" t="shared" si="243" ref="G518:O518">SUM(G519:G534)</f>
        <v>29617.3</v>
      </c>
      <c r="H518" s="15">
        <f t="shared" si="243"/>
        <v>29617.3</v>
      </c>
      <c r="I518" s="15">
        <f t="shared" si="243"/>
        <v>0</v>
      </c>
      <c r="J518" s="15">
        <f t="shared" si="243"/>
        <v>30076.1</v>
      </c>
      <c r="K518" s="15">
        <f t="shared" si="243"/>
        <v>30076.1</v>
      </c>
      <c r="L518" s="15">
        <f t="shared" si="243"/>
        <v>0</v>
      </c>
      <c r="M518" s="15">
        <f t="shared" si="243"/>
        <v>30549.9</v>
      </c>
      <c r="N518" s="15">
        <f t="shared" si="243"/>
        <v>30549.9</v>
      </c>
      <c r="O518" s="15">
        <f t="shared" si="243"/>
        <v>0</v>
      </c>
    </row>
    <row r="519" spans="1:15" ht="110.25">
      <c r="A519" s="183" t="s">
        <v>584</v>
      </c>
      <c r="B519" s="26" t="s">
        <v>192</v>
      </c>
      <c r="C519" s="26">
        <v>10</v>
      </c>
      <c r="D519" s="24" t="s">
        <v>280</v>
      </c>
      <c r="E519" s="67" t="s">
        <v>858</v>
      </c>
      <c r="F519" s="26" t="s">
        <v>386</v>
      </c>
      <c r="G519" s="15">
        <f aca="true" t="shared" si="244" ref="G519:G530">SUM(H519:I519)</f>
        <v>206</v>
      </c>
      <c r="H519" s="15">
        <v>206</v>
      </c>
      <c r="I519" s="15"/>
      <c r="J519" s="15">
        <f aca="true" t="shared" si="245" ref="J519:J530">SUM(K519:L519)</f>
        <v>206</v>
      </c>
      <c r="K519" s="15">
        <v>206</v>
      </c>
      <c r="L519" s="15"/>
      <c r="M519" s="15">
        <f aca="true" t="shared" si="246" ref="M519:M530">SUM(N519:O519)</f>
        <v>206</v>
      </c>
      <c r="N519" s="15">
        <v>206</v>
      </c>
      <c r="O519" s="15"/>
    </row>
    <row r="520" spans="1:15" ht="94.5">
      <c r="A520" s="142" t="s">
        <v>585</v>
      </c>
      <c r="B520" s="26" t="s">
        <v>192</v>
      </c>
      <c r="C520" s="26">
        <v>10</v>
      </c>
      <c r="D520" s="24" t="s">
        <v>280</v>
      </c>
      <c r="E520" s="67" t="s">
        <v>858</v>
      </c>
      <c r="F520" s="26" t="s">
        <v>59</v>
      </c>
      <c r="G520" s="15">
        <f t="shared" si="244"/>
        <v>18060</v>
      </c>
      <c r="H520" s="17">
        <v>18060</v>
      </c>
      <c r="I520" s="17"/>
      <c r="J520" s="15">
        <f t="shared" si="245"/>
        <v>18060</v>
      </c>
      <c r="K520" s="17">
        <v>18060</v>
      </c>
      <c r="L520" s="17"/>
      <c r="M520" s="15">
        <f t="shared" si="246"/>
        <v>18060</v>
      </c>
      <c r="N520" s="17">
        <v>18060</v>
      </c>
      <c r="O520" s="17"/>
    </row>
    <row r="521" spans="1:15" ht="110.25">
      <c r="A521" s="183" t="s">
        <v>434</v>
      </c>
      <c r="B521" s="26" t="s">
        <v>192</v>
      </c>
      <c r="C521" s="26">
        <v>10</v>
      </c>
      <c r="D521" s="24" t="s">
        <v>280</v>
      </c>
      <c r="E521" s="67" t="s">
        <v>859</v>
      </c>
      <c r="F521" s="26" t="s">
        <v>386</v>
      </c>
      <c r="G521" s="15">
        <f t="shared" si="244"/>
        <v>51</v>
      </c>
      <c r="H521" s="15">
        <v>51</v>
      </c>
      <c r="I521" s="15"/>
      <c r="J521" s="15">
        <f t="shared" si="245"/>
        <v>67</v>
      </c>
      <c r="K521" s="15">
        <v>67</v>
      </c>
      <c r="L521" s="15"/>
      <c r="M521" s="15">
        <f t="shared" si="246"/>
        <v>69</v>
      </c>
      <c r="N521" s="15">
        <v>69</v>
      </c>
      <c r="O521" s="15"/>
    </row>
    <row r="522" spans="1:15" ht="98.25" customHeight="1">
      <c r="A522" s="183" t="s">
        <v>740</v>
      </c>
      <c r="B522" s="26" t="s">
        <v>192</v>
      </c>
      <c r="C522" s="26">
        <v>10</v>
      </c>
      <c r="D522" s="24" t="s">
        <v>280</v>
      </c>
      <c r="E522" s="67" t="s">
        <v>859</v>
      </c>
      <c r="F522" s="26" t="s">
        <v>59</v>
      </c>
      <c r="G522" s="15">
        <f t="shared" si="244"/>
        <v>2121</v>
      </c>
      <c r="H522" s="17">
        <v>2121</v>
      </c>
      <c r="I522" s="17"/>
      <c r="J522" s="15">
        <f t="shared" si="245"/>
        <v>2192</v>
      </c>
      <c r="K522" s="17">
        <v>2192</v>
      </c>
      <c r="L522" s="17"/>
      <c r="M522" s="15">
        <f t="shared" si="246"/>
        <v>2280</v>
      </c>
      <c r="N522" s="17">
        <v>2280</v>
      </c>
      <c r="O522" s="17"/>
    </row>
    <row r="523" spans="1:15" ht="126">
      <c r="A523" s="183" t="s">
        <v>274</v>
      </c>
      <c r="B523" s="26" t="s">
        <v>192</v>
      </c>
      <c r="C523" s="26">
        <v>10</v>
      </c>
      <c r="D523" s="24" t="s">
        <v>280</v>
      </c>
      <c r="E523" s="67" t="s">
        <v>913</v>
      </c>
      <c r="F523" s="26" t="s">
        <v>386</v>
      </c>
      <c r="G523" s="15">
        <f t="shared" si="244"/>
        <v>90</v>
      </c>
      <c r="H523" s="15">
        <v>90</v>
      </c>
      <c r="I523" s="15"/>
      <c r="J523" s="15">
        <f t="shared" si="245"/>
        <v>90</v>
      </c>
      <c r="K523" s="15">
        <v>90</v>
      </c>
      <c r="L523" s="15"/>
      <c r="M523" s="15">
        <f t="shared" si="246"/>
        <v>90</v>
      </c>
      <c r="N523" s="15">
        <v>90</v>
      </c>
      <c r="O523" s="15"/>
    </row>
    <row r="524" spans="1:15" ht="114.75" customHeight="1">
      <c r="A524" s="183" t="s">
        <v>275</v>
      </c>
      <c r="B524" s="26" t="s">
        <v>192</v>
      </c>
      <c r="C524" s="26">
        <v>10</v>
      </c>
      <c r="D524" s="24" t="s">
        <v>280</v>
      </c>
      <c r="E524" s="67" t="s">
        <v>913</v>
      </c>
      <c r="F524" s="26" t="s">
        <v>59</v>
      </c>
      <c r="G524" s="15">
        <f t="shared" si="244"/>
        <v>3466</v>
      </c>
      <c r="H524" s="17">
        <v>3466</v>
      </c>
      <c r="I524" s="17"/>
      <c r="J524" s="15">
        <f t="shared" si="245"/>
        <v>3608</v>
      </c>
      <c r="K524" s="17">
        <v>3608</v>
      </c>
      <c r="L524" s="17"/>
      <c r="M524" s="15">
        <f t="shared" si="246"/>
        <v>3756</v>
      </c>
      <c r="N524" s="17">
        <v>3756</v>
      </c>
      <c r="O524" s="17"/>
    </row>
    <row r="525" spans="1:15" ht="189">
      <c r="A525" s="183" t="s">
        <v>1017</v>
      </c>
      <c r="B525" s="26" t="s">
        <v>192</v>
      </c>
      <c r="C525" s="26">
        <v>10</v>
      </c>
      <c r="D525" s="24" t="s">
        <v>280</v>
      </c>
      <c r="E525" s="67" t="s">
        <v>914</v>
      </c>
      <c r="F525" s="26" t="s">
        <v>386</v>
      </c>
      <c r="G525" s="15">
        <f t="shared" si="244"/>
        <v>2</v>
      </c>
      <c r="H525" s="15">
        <v>2</v>
      </c>
      <c r="I525" s="15"/>
      <c r="J525" s="15">
        <f t="shared" si="245"/>
        <v>2</v>
      </c>
      <c r="K525" s="15">
        <v>2</v>
      </c>
      <c r="L525" s="15"/>
      <c r="M525" s="15">
        <f t="shared" si="246"/>
        <v>2</v>
      </c>
      <c r="N525" s="15">
        <v>2</v>
      </c>
      <c r="O525" s="15"/>
    </row>
    <row r="526" spans="1:15" ht="178.5" customHeight="1">
      <c r="A526" s="183" t="s">
        <v>113</v>
      </c>
      <c r="B526" s="26" t="s">
        <v>192</v>
      </c>
      <c r="C526" s="26">
        <v>10</v>
      </c>
      <c r="D526" s="24" t="s">
        <v>280</v>
      </c>
      <c r="E526" s="67" t="s">
        <v>914</v>
      </c>
      <c r="F526" s="26" t="s">
        <v>59</v>
      </c>
      <c r="G526" s="15">
        <f t="shared" si="244"/>
        <v>118</v>
      </c>
      <c r="H526" s="17">
        <v>118</v>
      </c>
      <c r="I526" s="17"/>
      <c r="J526" s="15">
        <f t="shared" si="245"/>
        <v>123</v>
      </c>
      <c r="K526" s="17">
        <v>123</v>
      </c>
      <c r="L526" s="17"/>
      <c r="M526" s="15">
        <f t="shared" si="246"/>
        <v>128</v>
      </c>
      <c r="N526" s="17">
        <v>128</v>
      </c>
      <c r="O526" s="17"/>
    </row>
    <row r="527" spans="1:15" ht="126">
      <c r="A527" s="183" t="s">
        <v>114</v>
      </c>
      <c r="B527" s="26" t="s">
        <v>192</v>
      </c>
      <c r="C527" s="26">
        <v>10</v>
      </c>
      <c r="D527" s="24" t="s">
        <v>280</v>
      </c>
      <c r="E527" s="67" t="s">
        <v>915</v>
      </c>
      <c r="F527" s="26" t="s">
        <v>386</v>
      </c>
      <c r="G527" s="15">
        <f t="shared" si="244"/>
        <v>80</v>
      </c>
      <c r="H527" s="15">
        <v>80</v>
      </c>
      <c r="I527" s="15"/>
      <c r="J527" s="15">
        <f t="shared" si="245"/>
        <v>80</v>
      </c>
      <c r="K527" s="15">
        <v>80</v>
      </c>
      <c r="L527" s="15"/>
      <c r="M527" s="15">
        <f t="shared" si="246"/>
        <v>80</v>
      </c>
      <c r="N527" s="15">
        <v>80</v>
      </c>
      <c r="O527" s="15"/>
    </row>
    <row r="528" spans="1:15" ht="114" customHeight="1">
      <c r="A528" s="183" t="s">
        <v>115</v>
      </c>
      <c r="B528" s="26" t="s">
        <v>192</v>
      </c>
      <c r="C528" s="26">
        <v>10</v>
      </c>
      <c r="D528" s="24" t="s">
        <v>280</v>
      </c>
      <c r="E528" s="67" t="s">
        <v>915</v>
      </c>
      <c r="F528" s="26" t="s">
        <v>59</v>
      </c>
      <c r="G528" s="15">
        <f t="shared" si="244"/>
        <v>4005</v>
      </c>
      <c r="H528" s="17">
        <v>4005</v>
      </c>
      <c r="I528" s="17"/>
      <c r="J528" s="15">
        <f t="shared" si="245"/>
        <v>4168</v>
      </c>
      <c r="K528" s="17">
        <v>4168</v>
      </c>
      <c r="L528" s="17"/>
      <c r="M528" s="15">
        <f t="shared" si="246"/>
        <v>4338</v>
      </c>
      <c r="N528" s="17">
        <v>4338</v>
      </c>
      <c r="O528" s="17"/>
    </row>
    <row r="529" spans="1:15" ht="141.75">
      <c r="A529" s="183" t="s">
        <v>754</v>
      </c>
      <c r="B529" s="26" t="s">
        <v>192</v>
      </c>
      <c r="C529" s="26">
        <v>10</v>
      </c>
      <c r="D529" s="24" t="s">
        <v>280</v>
      </c>
      <c r="E529" s="67" t="s">
        <v>916</v>
      </c>
      <c r="F529" s="26" t="s">
        <v>386</v>
      </c>
      <c r="G529" s="15">
        <f t="shared" si="244"/>
        <v>26</v>
      </c>
      <c r="H529" s="15">
        <v>26</v>
      </c>
      <c r="I529" s="15"/>
      <c r="J529" s="15">
        <f t="shared" si="245"/>
        <v>26</v>
      </c>
      <c r="K529" s="15">
        <v>26</v>
      </c>
      <c r="L529" s="15"/>
      <c r="M529" s="15">
        <f t="shared" si="246"/>
        <v>26</v>
      </c>
      <c r="N529" s="15">
        <v>26</v>
      </c>
      <c r="O529" s="15"/>
    </row>
    <row r="530" spans="1:15" ht="126">
      <c r="A530" s="183" t="s">
        <v>741</v>
      </c>
      <c r="B530" s="26" t="s">
        <v>192</v>
      </c>
      <c r="C530" s="26">
        <v>10</v>
      </c>
      <c r="D530" s="24" t="s">
        <v>280</v>
      </c>
      <c r="E530" s="67" t="s">
        <v>916</v>
      </c>
      <c r="F530" s="26" t="s">
        <v>59</v>
      </c>
      <c r="G530" s="15">
        <f t="shared" si="244"/>
        <v>1022</v>
      </c>
      <c r="H530" s="17">
        <v>1022</v>
      </c>
      <c r="I530" s="17"/>
      <c r="J530" s="15">
        <f t="shared" si="245"/>
        <v>1064</v>
      </c>
      <c r="K530" s="17">
        <v>1064</v>
      </c>
      <c r="L530" s="17"/>
      <c r="M530" s="15">
        <f t="shared" si="246"/>
        <v>1108</v>
      </c>
      <c r="N530" s="17">
        <v>1108</v>
      </c>
      <c r="O530" s="17"/>
    </row>
    <row r="531" spans="1:15" ht="130.5" customHeight="1">
      <c r="A531" s="183" t="s">
        <v>232</v>
      </c>
      <c r="B531" s="26" t="s">
        <v>192</v>
      </c>
      <c r="C531" s="26">
        <v>10</v>
      </c>
      <c r="D531" s="24" t="s">
        <v>280</v>
      </c>
      <c r="E531" s="67" t="s">
        <v>231</v>
      </c>
      <c r="F531" s="26" t="s">
        <v>59</v>
      </c>
      <c r="G531" s="15">
        <f>SUM(H531:I531)</f>
        <v>300.3</v>
      </c>
      <c r="H531" s="17">
        <v>300.3</v>
      </c>
      <c r="I531" s="17"/>
      <c r="J531" s="15">
        <f>SUM(K531:L531)</f>
        <v>317.1</v>
      </c>
      <c r="K531" s="17">
        <v>317.1</v>
      </c>
      <c r="L531" s="17"/>
      <c r="M531" s="15">
        <f>SUM(N531:O531)</f>
        <v>329.9</v>
      </c>
      <c r="N531" s="17">
        <v>329.9</v>
      </c>
      <c r="O531" s="17"/>
    </row>
    <row r="532" spans="1:15" ht="189">
      <c r="A532" s="182" t="s">
        <v>586</v>
      </c>
      <c r="B532" s="26" t="s">
        <v>192</v>
      </c>
      <c r="C532" s="26">
        <v>10</v>
      </c>
      <c r="D532" s="24" t="s">
        <v>280</v>
      </c>
      <c r="E532" s="67" t="s">
        <v>734</v>
      </c>
      <c r="F532" s="26" t="s">
        <v>386</v>
      </c>
      <c r="G532" s="117">
        <f>SUM(H532:I532)</f>
        <v>1</v>
      </c>
      <c r="H532" s="118">
        <v>1</v>
      </c>
      <c r="I532" s="118"/>
      <c r="J532" s="117">
        <f>SUM(K532:L532)</f>
        <v>1</v>
      </c>
      <c r="K532" s="118">
        <v>1</v>
      </c>
      <c r="L532" s="118"/>
      <c r="M532" s="117">
        <f>SUM(N532:O532)</f>
        <v>1</v>
      </c>
      <c r="N532" s="118">
        <v>1</v>
      </c>
      <c r="O532" s="118"/>
    </row>
    <row r="533" spans="1:15" ht="173.25">
      <c r="A533" s="183" t="s">
        <v>505</v>
      </c>
      <c r="B533" s="26" t="s">
        <v>192</v>
      </c>
      <c r="C533" s="26">
        <v>10</v>
      </c>
      <c r="D533" s="24" t="s">
        <v>280</v>
      </c>
      <c r="E533" s="67" t="s">
        <v>734</v>
      </c>
      <c r="F533" s="26" t="s">
        <v>59</v>
      </c>
      <c r="G533" s="117">
        <f>SUM(H533:I533)</f>
        <v>40</v>
      </c>
      <c r="H533" s="118">
        <v>40</v>
      </c>
      <c r="I533" s="118"/>
      <c r="J533" s="117">
        <f>SUM(K533:L533)</f>
        <v>43</v>
      </c>
      <c r="K533" s="118">
        <v>43</v>
      </c>
      <c r="L533" s="118"/>
      <c r="M533" s="117">
        <f>SUM(N533:O533)</f>
        <v>47</v>
      </c>
      <c r="N533" s="118">
        <v>47</v>
      </c>
      <c r="O533" s="118"/>
    </row>
    <row r="534" spans="1:15" ht="173.25">
      <c r="A534" s="183" t="s">
        <v>505</v>
      </c>
      <c r="B534" s="26" t="s">
        <v>192</v>
      </c>
      <c r="C534" s="26">
        <v>10</v>
      </c>
      <c r="D534" s="24" t="s">
        <v>280</v>
      </c>
      <c r="E534" s="67" t="s">
        <v>81</v>
      </c>
      <c r="F534" s="26" t="s">
        <v>59</v>
      </c>
      <c r="G534" s="117">
        <f>SUM(H534:I534)</f>
        <v>29</v>
      </c>
      <c r="H534" s="118">
        <v>29</v>
      </c>
      <c r="I534" s="118"/>
      <c r="J534" s="117">
        <f>SUM(K534:L534)</f>
        <v>29</v>
      </c>
      <c r="K534" s="118">
        <v>29</v>
      </c>
      <c r="L534" s="118"/>
      <c r="M534" s="117">
        <f>SUM(N534:O534)</f>
        <v>29</v>
      </c>
      <c r="N534" s="118">
        <v>29</v>
      </c>
      <c r="O534" s="118"/>
    </row>
    <row r="535" spans="1:15" ht="63">
      <c r="A535" s="181" t="s">
        <v>354</v>
      </c>
      <c r="B535" s="64" t="s">
        <v>192</v>
      </c>
      <c r="C535" s="26">
        <v>10</v>
      </c>
      <c r="D535" s="24" t="s">
        <v>280</v>
      </c>
      <c r="E535" s="62" t="s">
        <v>353</v>
      </c>
      <c r="F535" s="26"/>
      <c r="G535" s="15">
        <f aca="true" t="shared" si="247" ref="G535:O535">SUM(G536:G556)</f>
        <v>28622.7</v>
      </c>
      <c r="H535" s="15">
        <f>SUM(H536:H556)</f>
        <v>27546</v>
      </c>
      <c r="I535" s="15">
        <f t="shared" si="247"/>
        <v>1076.7</v>
      </c>
      <c r="J535" s="15">
        <f>SUM(J536:J556)</f>
        <v>28383</v>
      </c>
      <c r="K535" s="15">
        <f t="shared" si="247"/>
        <v>28383</v>
      </c>
      <c r="L535" s="15">
        <f t="shared" si="247"/>
        <v>0</v>
      </c>
      <c r="M535" s="15">
        <f t="shared" si="247"/>
        <v>29100</v>
      </c>
      <c r="N535" s="15">
        <f t="shared" si="247"/>
        <v>29100</v>
      </c>
      <c r="O535" s="15">
        <f t="shared" si="247"/>
        <v>0</v>
      </c>
    </row>
    <row r="536" spans="1:15" ht="47.25">
      <c r="A536" s="183" t="s">
        <v>779</v>
      </c>
      <c r="B536" s="64" t="s">
        <v>192</v>
      </c>
      <c r="C536" s="26">
        <v>10</v>
      </c>
      <c r="D536" s="24" t="s">
        <v>280</v>
      </c>
      <c r="E536" s="26" t="s">
        <v>778</v>
      </c>
      <c r="F536" s="26" t="s">
        <v>59</v>
      </c>
      <c r="G536" s="15">
        <f aca="true" t="shared" si="248" ref="G536:G556">SUM(H536:I536)</f>
        <v>1076.7</v>
      </c>
      <c r="H536" s="15"/>
      <c r="I536" s="15">
        <v>1076.7</v>
      </c>
      <c r="J536" s="15">
        <f aca="true" t="shared" si="249" ref="J536:J556">SUM(K536:L536)</f>
        <v>0</v>
      </c>
      <c r="K536" s="15"/>
      <c r="L536" s="15"/>
      <c r="M536" s="15">
        <f aca="true" t="shared" si="250" ref="M536:M556">SUM(N536:O536)</f>
        <v>0</v>
      </c>
      <c r="N536" s="15"/>
      <c r="O536" s="15"/>
    </row>
    <row r="537" spans="1:15" ht="157.5">
      <c r="A537" s="192" t="s">
        <v>732</v>
      </c>
      <c r="B537" s="26" t="s">
        <v>192</v>
      </c>
      <c r="C537" s="26" t="s">
        <v>61</v>
      </c>
      <c r="D537" s="24" t="s">
        <v>280</v>
      </c>
      <c r="E537" s="81" t="s">
        <v>595</v>
      </c>
      <c r="F537" s="26" t="s">
        <v>386</v>
      </c>
      <c r="G537" s="15">
        <f>SUM(H537:I537)</f>
        <v>131.1</v>
      </c>
      <c r="H537" s="17">
        <v>131.1</v>
      </c>
      <c r="I537" s="17"/>
      <c r="J537" s="15">
        <f>SUM(K537:L537)</f>
        <v>131.7</v>
      </c>
      <c r="K537" s="17">
        <v>131.7</v>
      </c>
      <c r="L537" s="17"/>
      <c r="M537" s="15">
        <f>SUM(N537:O537)</f>
        <v>130.7</v>
      </c>
      <c r="N537" s="17">
        <v>130.7</v>
      </c>
      <c r="O537" s="17"/>
    </row>
    <row r="538" spans="1:15" ht="157.5">
      <c r="A538" s="192" t="s">
        <v>733</v>
      </c>
      <c r="B538" s="26" t="s">
        <v>192</v>
      </c>
      <c r="C538" s="26" t="s">
        <v>61</v>
      </c>
      <c r="D538" s="24" t="s">
        <v>280</v>
      </c>
      <c r="E538" s="81" t="s">
        <v>595</v>
      </c>
      <c r="F538" s="26" t="s">
        <v>59</v>
      </c>
      <c r="G538" s="15">
        <f>SUM(H538:I538)</f>
        <v>8707.9</v>
      </c>
      <c r="H538" s="17">
        <v>8707.9</v>
      </c>
      <c r="I538" s="17"/>
      <c r="J538" s="15">
        <f>SUM(K538:L538)</f>
        <v>8801.3</v>
      </c>
      <c r="K538" s="17">
        <v>8801.3</v>
      </c>
      <c r="L538" s="17"/>
      <c r="M538" s="15">
        <f>SUM(N538:O538)</f>
        <v>8741.3</v>
      </c>
      <c r="N538" s="17">
        <v>8741.3</v>
      </c>
      <c r="O538" s="17"/>
    </row>
    <row r="539" spans="1:15" ht="110.25">
      <c r="A539" s="183" t="s">
        <v>209</v>
      </c>
      <c r="B539" s="26" t="s">
        <v>192</v>
      </c>
      <c r="C539" s="26" t="s">
        <v>61</v>
      </c>
      <c r="D539" s="24" t="s">
        <v>280</v>
      </c>
      <c r="E539" s="67" t="s">
        <v>860</v>
      </c>
      <c r="F539" s="26" t="s">
        <v>386</v>
      </c>
      <c r="G539" s="15">
        <f t="shared" si="248"/>
        <v>2</v>
      </c>
      <c r="H539" s="17">
        <v>2</v>
      </c>
      <c r="I539" s="17"/>
      <c r="J539" s="15">
        <f t="shared" si="249"/>
        <v>2</v>
      </c>
      <c r="K539" s="17">
        <v>2</v>
      </c>
      <c r="L539" s="17"/>
      <c r="M539" s="15">
        <f t="shared" si="250"/>
        <v>2</v>
      </c>
      <c r="N539" s="17">
        <v>2</v>
      </c>
      <c r="O539" s="17"/>
    </row>
    <row r="540" spans="1:15" ht="96" customHeight="1">
      <c r="A540" s="183" t="s">
        <v>409</v>
      </c>
      <c r="B540" s="26" t="s">
        <v>192</v>
      </c>
      <c r="C540" s="26" t="s">
        <v>61</v>
      </c>
      <c r="D540" s="24" t="s">
        <v>280</v>
      </c>
      <c r="E540" s="67" t="s">
        <v>860</v>
      </c>
      <c r="F540" s="26" t="s">
        <v>59</v>
      </c>
      <c r="G540" s="15">
        <f t="shared" si="248"/>
        <v>186</v>
      </c>
      <c r="H540" s="17">
        <v>186</v>
      </c>
      <c r="I540" s="17"/>
      <c r="J540" s="15">
        <f t="shared" si="249"/>
        <v>193</v>
      </c>
      <c r="K540" s="17">
        <v>193</v>
      </c>
      <c r="L540" s="17"/>
      <c r="M540" s="15">
        <f t="shared" si="250"/>
        <v>201</v>
      </c>
      <c r="N540" s="17">
        <v>201</v>
      </c>
      <c r="O540" s="17"/>
    </row>
    <row r="541" spans="1:15" ht="114" customHeight="1">
      <c r="A541" s="183" t="s">
        <v>129</v>
      </c>
      <c r="B541" s="26" t="s">
        <v>192</v>
      </c>
      <c r="C541" s="26">
        <v>10</v>
      </c>
      <c r="D541" s="24" t="s">
        <v>280</v>
      </c>
      <c r="E541" s="67" t="s">
        <v>861</v>
      </c>
      <c r="F541" s="26" t="s">
        <v>386</v>
      </c>
      <c r="G541" s="15">
        <f t="shared" si="248"/>
        <v>1</v>
      </c>
      <c r="H541" s="15">
        <v>1</v>
      </c>
      <c r="I541" s="15"/>
      <c r="J541" s="15">
        <f t="shared" si="249"/>
        <v>1</v>
      </c>
      <c r="K541" s="15">
        <v>1</v>
      </c>
      <c r="L541" s="15"/>
      <c r="M541" s="15">
        <f t="shared" si="250"/>
        <v>1</v>
      </c>
      <c r="N541" s="15">
        <v>1</v>
      </c>
      <c r="O541" s="15"/>
    </row>
    <row r="542" spans="1:15" ht="104.25" customHeight="1">
      <c r="A542" s="183" t="s">
        <v>799</v>
      </c>
      <c r="B542" s="26" t="s">
        <v>192</v>
      </c>
      <c r="C542" s="26" t="s">
        <v>61</v>
      </c>
      <c r="D542" s="24" t="s">
        <v>280</v>
      </c>
      <c r="E542" s="67" t="s">
        <v>861</v>
      </c>
      <c r="F542" s="26" t="s">
        <v>59</v>
      </c>
      <c r="G542" s="15">
        <f t="shared" si="248"/>
        <v>123</v>
      </c>
      <c r="H542" s="17">
        <v>123</v>
      </c>
      <c r="I542" s="17"/>
      <c r="J542" s="15">
        <f t="shared" si="249"/>
        <v>128</v>
      </c>
      <c r="K542" s="17">
        <v>128</v>
      </c>
      <c r="L542" s="17"/>
      <c r="M542" s="15">
        <f t="shared" si="250"/>
        <v>133</v>
      </c>
      <c r="N542" s="17">
        <v>133</v>
      </c>
      <c r="O542" s="17"/>
    </row>
    <row r="543" spans="1:15" ht="303.75" customHeight="1">
      <c r="A543" s="182" t="s">
        <v>748</v>
      </c>
      <c r="B543" s="26" t="s">
        <v>192</v>
      </c>
      <c r="C543" s="26">
        <v>10</v>
      </c>
      <c r="D543" s="24" t="s">
        <v>280</v>
      </c>
      <c r="E543" s="67" t="s">
        <v>862</v>
      </c>
      <c r="F543" s="26" t="s">
        <v>386</v>
      </c>
      <c r="G543" s="15">
        <f t="shared" si="248"/>
        <v>1</v>
      </c>
      <c r="H543" s="15">
        <v>1</v>
      </c>
      <c r="I543" s="15"/>
      <c r="J543" s="15">
        <f t="shared" si="249"/>
        <v>1</v>
      </c>
      <c r="K543" s="15">
        <v>1</v>
      </c>
      <c r="L543" s="15"/>
      <c r="M543" s="15">
        <f t="shared" si="250"/>
        <v>1</v>
      </c>
      <c r="N543" s="15">
        <v>1</v>
      </c>
      <c r="O543" s="15"/>
    </row>
    <row r="544" spans="1:15" ht="288" customHeight="1">
      <c r="A544" s="182" t="s">
        <v>749</v>
      </c>
      <c r="B544" s="26" t="s">
        <v>192</v>
      </c>
      <c r="C544" s="26">
        <v>10</v>
      </c>
      <c r="D544" s="24" t="s">
        <v>280</v>
      </c>
      <c r="E544" s="67" t="s">
        <v>862</v>
      </c>
      <c r="F544" s="26" t="s">
        <v>59</v>
      </c>
      <c r="G544" s="15">
        <f t="shared" si="248"/>
        <v>77</v>
      </c>
      <c r="H544" s="17">
        <v>77</v>
      </c>
      <c r="I544" s="17"/>
      <c r="J544" s="15">
        <f t="shared" si="249"/>
        <v>79</v>
      </c>
      <c r="K544" s="17">
        <v>79</v>
      </c>
      <c r="L544" s="17"/>
      <c r="M544" s="15">
        <f t="shared" si="250"/>
        <v>83</v>
      </c>
      <c r="N544" s="17">
        <v>83</v>
      </c>
      <c r="O544" s="17"/>
    </row>
    <row r="545" spans="1:15" ht="110.25">
      <c r="A545" s="183" t="s">
        <v>841</v>
      </c>
      <c r="B545" s="26" t="s">
        <v>192</v>
      </c>
      <c r="C545" s="26" t="s">
        <v>61</v>
      </c>
      <c r="D545" s="24" t="s">
        <v>280</v>
      </c>
      <c r="E545" s="67" t="s">
        <v>863</v>
      </c>
      <c r="F545" s="26" t="s">
        <v>386</v>
      </c>
      <c r="G545" s="15">
        <f t="shared" si="248"/>
        <v>58.5</v>
      </c>
      <c r="H545" s="15">
        <v>58.5</v>
      </c>
      <c r="I545" s="15"/>
      <c r="J545" s="15">
        <f t="shared" si="249"/>
        <v>90</v>
      </c>
      <c r="K545" s="15">
        <v>90</v>
      </c>
      <c r="L545" s="15"/>
      <c r="M545" s="15">
        <f t="shared" si="250"/>
        <v>127</v>
      </c>
      <c r="N545" s="15">
        <v>127</v>
      </c>
      <c r="O545" s="15"/>
    </row>
    <row r="546" spans="1:15" ht="100.5" customHeight="1">
      <c r="A546" s="183" t="s">
        <v>210</v>
      </c>
      <c r="B546" s="26" t="s">
        <v>192</v>
      </c>
      <c r="C546" s="26" t="s">
        <v>61</v>
      </c>
      <c r="D546" s="24" t="s">
        <v>280</v>
      </c>
      <c r="E546" s="67" t="s">
        <v>863</v>
      </c>
      <c r="F546" s="26" t="s">
        <v>59</v>
      </c>
      <c r="G546" s="15">
        <f t="shared" si="248"/>
        <v>5960.5</v>
      </c>
      <c r="H546" s="17">
        <v>5960.5</v>
      </c>
      <c r="I546" s="17"/>
      <c r="J546" s="15">
        <f t="shared" si="249"/>
        <v>6169</v>
      </c>
      <c r="K546" s="17">
        <v>6169</v>
      </c>
      <c r="L546" s="17"/>
      <c r="M546" s="15">
        <f t="shared" si="250"/>
        <v>6382</v>
      </c>
      <c r="N546" s="17">
        <v>6382</v>
      </c>
      <c r="O546" s="17"/>
    </row>
    <row r="547" spans="1:15" ht="94.5">
      <c r="A547" s="183" t="s">
        <v>211</v>
      </c>
      <c r="B547" s="26" t="s">
        <v>192</v>
      </c>
      <c r="C547" s="26">
        <v>10</v>
      </c>
      <c r="D547" s="24" t="s">
        <v>280</v>
      </c>
      <c r="E547" s="67" t="s">
        <v>911</v>
      </c>
      <c r="F547" s="26" t="s">
        <v>386</v>
      </c>
      <c r="G547" s="15">
        <f t="shared" si="248"/>
        <v>1</v>
      </c>
      <c r="H547" s="15">
        <v>1</v>
      </c>
      <c r="I547" s="15"/>
      <c r="J547" s="15">
        <f t="shared" si="249"/>
        <v>1</v>
      </c>
      <c r="K547" s="15">
        <v>1</v>
      </c>
      <c r="L547" s="15"/>
      <c r="M547" s="15">
        <f t="shared" si="250"/>
        <v>1</v>
      </c>
      <c r="N547" s="15">
        <v>1</v>
      </c>
      <c r="O547" s="15"/>
    </row>
    <row r="548" spans="1:15" ht="81" customHeight="1">
      <c r="A548" s="183" t="s">
        <v>855</v>
      </c>
      <c r="B548" s="26" t="s">
        <v>192</v>
      </c>
      <c r="C548" s="26">
        <v>10</v>
      </c>
      <c r="D548" s="24" t="s">
        <v>280</v>
      </c>
      <c r="E548" s="67" t="s">
        <v>911</v>
      </c>
      <c r="F548" s="26" t="s">
        <v>59</v>
      </c>
      <c r="G548" s="15">
        <f t="shared" si="248"/>
        <v>29</v>
      </c>
      <c r="H548" s="17">
        <v>29</v>
      </c>
      <c r="I548" s="17"/>
      <c r="J548" s="15">
        <f t="shared" si="249"/>
        <v>31</v>
      </c>
      <c r="K548" s="17">
        <v>31</v>
      </c>
      <c r="L548" s="17"/>
      <c r="M548" s="15">
        <f t="shared" si="250"/>
        <v>32</v>
      </c>
      <c r="N548" s="17">
        <v>32</v>
      </c>
      <c r="O548" s="17"/>
    </row>
    <row r="549" spans="1:15" ht="94.5">
      <c r="A549" s="183" t="s">
        <v>604</v>
      </c>
      <c r="B549" s="26" t="s">
        <v>192</v>
      </c>
      <c r="C549" s="26">
        <v>10</v>
      </c>
      <c r="D549" s="24" t="s">
        <v>280</v>
      </c>
      <c r="E549" s="67" t="s">
        <v>603</v>
      </c>
      <c r="F549" s="26" t="s">
        <v>386</v>
      </c>
      <c r="G549" s="15">
        <f>SUM(H549:I549)</f>
        <v>1</v>
      </c>
      <c r="H549" s="17">
        <v>1</v>
      </c>
      <c r="I549" s="17"/>
      <c r="J549" s="15">
        <f>SUM(K549:L549)</f>
        <v>1</v>
      </c>
      <c r="K549" s="17">
        <v>1</v>
      </c>
      <c r="L549" s="17"/>
      <c r="M549" s="15">
        <f>SUM(N549:O549)</f>
        <v>1</v>
      </c>
      <c r="N549" s="17">
        <v>1</v>
      </c>
      <c r="O549" s="17"/>
    </row>
    <row r="550" spans="1:15" ht="83.25" customHeight="1">
      <c r="A550" s="183" t="s">
        <v>605</v>
      </c>
      <c r="B550" s="26" t="s">
        <v>192</v>
      </c>
      <c r="C550" s="26">
        <v>10</v>
      </c>
      <c r="D550" s="24" t="s">
        <v>280</v>
      </c>
      <c r="E550" s="67" t="s">
        <v>603</v>
      </c>
      <c r="F550" s="26" t="s">
        <v>59</v>
      </c>
      <c r="G550" s="15">
        <f>SUM(H550:I550)</f>
        <v>14</v>
      </c>
      <c r="H550" s="17">
        <v>14</v>
      </c>
      <c r="I550" s="17"/>
      <c r="J550" s="15">
        <f>SUM(K550:L550)</f>
        <v>15</v>
      </c>
      <c r="K550" s="17">
        <v>15</v>
      </c>
      <c r="L550" s="17"/>
      <c r="M550" s="15">
        <f>SUM(N550:O550)</f>
        <v>15</v>
      </c>
      <c r="N550" s="17">
        <v>15</v>
      </c>
      <c r="O550" s="17"/>
    </row>
    <row r="551" spans="1:15" ht="141.75">
      <c r="A551" s="183" t="s">
        <v>598</v>
      </c>
      <c r="B551" s="26" t="s">
        <v>192</v>
      </c>
      <c r="C551" s="26">
        <v>10</v>
      </c>
      <c r="D551" s="24" t="s">
        <v>280</v>
      </c>
      <c r="E551" s="67" t="s">
        <v>597</v>
      </c>
      <c r="F551" s="26" t="s">
        <v>386</v>
      </c>
      <c r="G551" s="15">
        <f>SUM(H551:I551)</f>
        <v>1</v>
      </c>
      <c r="H551" s="17">
        <v>1</v>
      </c>
      <c r="I551" s="17"/>
      <c r="J551" s="15">
        <f>SUM(K551:L551)</f>
        <v>1</v>
      </c>
      <c r="K551" s="17">
        <v>1</v>
      </c>
      <c r="L551" s="17"/>
      <c r="M551" s="15">
        <f>SUM(N551:O551)</f>
        <v>1</v>
      </c>
      <c r="N551" s="17">
        <v>1</v>
      </c>
      <c r="O551" s="17"/>
    </row>
    <row r="552" spans="1:15" ht="114" customHeight="1">
      <c r="A552" s="183" t="s">
        <v>596</v>
      </c>
      <c r="B552" s="26" t="s">
        <v>192</v>
      </c>
      <c r="C552" s="26">
        <v>10</v>
      </c>
      <c r="D552" s="24" t="s">
        <v>280</v>
      </c>
      <c r="E552" s="67" t="s">
        <v>597</v>
      </c>
      <c r="F552" s="26" t="s">
        <v>59</v>
      </c>
      <c r="G552" s="15">
        <f>SUM(H552:I552)</f>
        <v>12</v>
      </c>
      <c r="H552" s="17">
        <v>12</v>
      </c>
      <c r="I552" s="17"/>
      <c r="J552" s="15">
        <f>SUM(K552:L552)</f>
        <v>12</v>
      </c>
      <c r="K552" s="17">
        <v>12</v>
      </c>
      <c r="L552" s="17"/>
      <c r="M552" s="15">
        <f>SUM(N552:O552)</f>
        <v>13</v>
      </c>
      <c r="N552" s="17">
        <v>13</v>
      </c>
      <c r="O552" s="17"/>
    </row>
    <row r="553" spans="1:15" ht="141.75">
      <c r="A553" s="183" t="s">
        <v>856</v>
      </c>
      <c r="B553" s="26" t="s">
        <v>192</v>
      </c>
      <c r="C553" s="26">
        <v>10</v>
      </c>
      <c r="D553" s="24" t="s">
        <v>280</v>
      </c>
      <c r="E553" s="67" t="s">
        <v>912</v>
      </c>
      <c r="F553" s="26" t="s">
        <v>386</v>
      </c>
      <c r="G553" s="15">
        <f t="shared" si="248"/>
        <v>183.8</v>
      </c>
      <c r="H553" s="15">
        <v>183.8</v>
      </c>
      <c r="I553" s="15"/>
      <c r="J553" s="15">
        <f t="shared" si="249"/>
        <v>206.6</v>
      </c>
      <c r="K553" s="15">
        <v>206.6</v>
      </c>
      <c r="L553" s="15"/>
      <c r="M553" s="15">
        <f t="shared" si="250"/>
        <v>237.8</v>
      </c>
      <c r="N553" s="15">
        <v>237.8</v>
      </c>
      <c r="O553" s="15"/>
    </row>
    <row r="554" spans="1:15" ht="126">
      <c r="A554" s="183" t="s">
        <v>868</v>
      </c>
      <c r="B554" s="26" t="s">
        <v>192</v>
      </c>
      <c r="C554" s="26">
        <v>10</v>
      </c>
      <c r="D554" s="24" t="s">
        <v>280</v>
      </c>
      <c r="E554" s="67" t="s">
        <v>912</v>
      </c>
      <c r="F554" s="26" t="s">
        <v>59</v>
      </c>
      <c r="G554" s="15">
        <f t="shared" si="248"/>
        <v>11901.2</v>
      </c>
      <c r="H554" s="17">
        <v>11901.2</v>
      </c>
      <c r="I554" s="17"/>
      <c r="J554" s="15">
        <f t="shared" si="249"/>
        <v>12358.4</v>
      </c>
      <c r="K554" s="17">
        <v>12358.4</v>
      </c>
      <c r="L554" s="17"/>
      <c r="M554" s="15">
        <f t="shared" si="250"/>
        <v>12830.2</v>
      </c>
      <c r="N554" s="17">
        <v>12830.2</v>
      </c>
      <c r="O554" s="17"/>
    </row>
    <row r="555" spans="1:15" ht="94.5">
      <c r="A555" s="183" t="s">
        <v>288</v>
      </c>
      <c r="B555" s="26" t="s">
        <v>192</v>
      </c>
      <c r="C555" s="26">
        <v>10</v>
      </c>
      <c r="D555" s="24" t="s">
        <v>280</v>
      </c>
      <c r="E555" s="67" t="s">
        <v>917</v>
      </c>
      <c r="F555" s="26" t="s">
        <v>386</v>
      </c>
      <c r="G555" s="15">
        <f t="shared" si="248"/>
        <v>2</v>
      </c>
      <c r="H555" s="15">
        <v>2</v>
      </c>
      <c r="I555" s="15"/>
      <c r="J555" s="15">
        <f t="shared" si="249"/>
        <v>2</v>
      </c>
      <c r="K555" s="15">
        <v>2</v>
      </c>
      <c r="L555" s="15"/>
      <c r="M555" s="15">
        <f t="shared" si="250"/>
        <v>2</v>
      </c>
      <c r="N555" s="15">
        <v>2</v>
      </c>
      <c r="O555" s="15"/>
    </row>
    <row r="556" spans="1:15" ht="81" customHeight="1">
      <c r="A556" s="183" t="s">
        <v>518</v>
      </c>
      <c r="B556" s="26" t="s">
        <v>192</v>
      </c>
      <c r="C556" s="26" t="s">
        <v>61</v>
      </c>
      <c r="D556" s="24" t="s">
        <v>280</v>
      </c>
      <c r="E556" s="67" t="s">
        <v>917</v>
      </c>
      <c r="F556" s="26" t="s">
        <v>59</v>
      </c>
      <c r="G556" s="15">
        <f t="shared" si="248"/>
        <v>153</v>
      </c>
      <c r="H556" s="17">
        <v>153</v>
      </c>
      <c r="I556" s="17"/>
      <c r="J556" s="15">
        <f t="shared" si="249"/>
        <v>159</v>
      </c>
      <c r="K556" s="17">
        <v>159</v>
      </c>
      <c r="L556" s="17"/>
      <c r="M556" s="15">
        <f t="shared" si="250"/>
        <v>165</v>
      </c>
      <c r="N556" s="17">
        <v>165</v>
      </c>
      <c r="O556" s="17"/>
    </row>
    <row r="557" spans="1:15" ht="157.5">
      <c r="A557" s="142" t="s">
        <v>850</v>
      </c>
      <c r="B557" s="26" t="s">
        <v>192</v>
      </c>
      <c r="C557" s="26" t="s">
        <v>61</v>
      </c>
      <c r="D557" s="24" t="s">
        <v>280</v>
      </c>
      <c r="E557" s="65" t="s">
        <v>286</v>
      </c>
      <c r="F557" s="26"/>
      <c r="G557" s="15">
        <f aca="true" t="shared" si="251" ref="G557:O558">G558</f>
        <v>338</v>
      </c>
      <c r="H557" s="15">
        <f t="shared" si="251"/>
        <v>338</v>
      </c>
      <c r="I557" s="15">
        <f t="shared" si="251"/>
        <v>0</v>
      </c>
      <c r="J557" s="15">
        <f t="shared" si="251"/>
        <v>338</v>
      </c>
      <c r="K557" s="15">
        <f t="shared" si="251"/>
        <v>338</v>
      </c>
      <c r="L557" s="15">
        <f t="shared" si="251"/>
        <v>0</v>
      </c>
      <c r="M557" s="15">
        <f t="shared" si="251"/>
        <v>338</v>
      </c>
      <c r="N557" s="15">
        <f t="shared" si="251"/>
        <v>338</v>
      </c>
      <c r="O557" s="15">
        <f t="shared" si="251"/>
        <v>0</v>
      </c>
    </row>
    <row r="558" spans="1:15" ht="94.5">
      <c r="A558" s="142" t="s">
        <v>753</v>
      </c>
      <c r="B558" s="26" t="s">
        <v>192</v>
      </c>
      <c r="C558" s="26" t="s">
        <v>61</v>
      </c>
      <c r="D558" s="24" t="s">
        <v>280</v>
      </c>
      <c r="E558" s="65" t="s">
        <v>287</v>
      </c>
      <c r="F558" s="26"/>
      <c r="G558" s="15">
        <f t="shared" si="251"/>
        <v>338</v>
      </c>
      <c r="H558" s="15">
        <f t="shared" si="251"/>
        <v>338</v>
      </c>
      <c r="I558" s="15">
        <f t="shared" si="251"/>
        <v>0</v>
      </c>
      <c r="J558" s="15">
        <f t="shared" si="251"/>
        <v>338</v>
      </c>
      <c r="K558" s="15">
        <f t="shared" si="251"/>
        <v>338</v>
      </c>
      <c r="L558" s="15">
        <f t="shared" si="251"/>
        <v>0</v>
      </c>
      <c r="M558" s="15">
        <f t="shared" si="251"/>
        <v>338</v>
      </c>
      <c r="N558" s="15">
        <f t="shared" si="251"/>
        <v>338</v>
      </c>
      <c r="O558" s="15">
        <f t="shared" si="251"/>
        <v>0</v>
      </c>
    </row>
    <row r="559" spans="1:15" ht="226.5" customHeight="1">
      <c r="A559" s="181" t="s">
        <v>568</v>
      </c>
      <c r="B559" s="26" t="s">
        <v>192</v>
      </c>
      <c r="C559" s="26" t="s">
        <v>61</v>
      </c>
      <c r="D559" s="24" t="s">
        <v>280</v>
      </c>
      <c r="E559" s="67" t="s">
        <v>557</v>
      </c>
      <c r="F559" s="26" t="s">
        <v>56</v>
      </c>
      <c r="G559" s="15">
        <f>SUM(H559:I559)</f>
        <v>338</v>
      </c>
      <c r="H559" s="17">
        <v>338</v>
      </c>
      <c r="I559" s="17"/>
      <c r="J559" s="15">
        <f>SUM(K559:L559)</f>
        <v>338</v>
      </c>
      <c r="K559" s="17">
        <v>338</v>
      </c>
      <c r="L559" s="17"/>
      <c r="M559" s="15">
        <f>SUM(N559:O559)</f>
        <v>338</v>
      </c>
      <c r="N559" s="17">
        <v>338</v>
      </c>
      <c r="O559" s="17"/>
    </row>
    <row r="560" spans="1:15" ht="141.75">
      <c r="A560" s="142" t="s">
        <v>846</v>
      </c>
      <c r="B560" s="26" t="s">
        <v>192</v>
      </c>
      <c r="C560" s="26">
        <v>10</v>
      </c>
      <c r="D560" s="24" t="s">
        <v>280</v>
      </c>
      <c r="E560" s="65" t="s">
        <v>41</v>
      </c>
      <c r="F560" s="26"/>
      <c r="G560" s="15">
        <f aca="true" t="shared" si="252" ref="G560:O560">G561</f>
        <v>8876.5</v>
      </c>
      <c r="H560" s="15">
        <f t="shared" si="252"/>
        <v>8588</v>
      </c>
      <c r="I560" s="15">
        <f t="shared" si="252"/>
        <v>288.5</v>
      </c>
      <c r="J560" s="15">
        <f t="shared" si="252"/>
        <v>8952</v>
      </c>
      <c r="K560" s="15">
        <f t="shared" si="252"/>
        <v>8952</v>
      </c>
      <c r="L560" s="15">
        <f t="shared" si="252"/>
        <v>0</v>
      </c>
      <c r="M560" s="15">
        <f t="shared" si="252"/>
        <v>9324</v>
      </c>
      <c r="N560" s="15">
        <f t="shared" si="252"/>
        <v>9324</v>
      </c>
      <c r="O560" s="15">
        <f t="shared" si="252"/>
        <v>0</v>
      </c>
    </row>
    <row r="561" spans="1:15" ht="63">
      <c r="A561" s="142" t="s">
        <v>378</v>
      </c>
      <c r="B561" s="26" t="s">
        <v>192</v>
      </c>
      <c r="C561" s="26">
        <v>10</v>
      </c>
      <c r="D561" s="24" t="s">
        <v>280</v>
      </c>
      <c r="E561" s="65" t="s">
        <v>42</v>
      </c>
      <c r="F561" s="26"/>
      <c r="G561" s="15">
        <f>SUM(G562:G566)</f>
        <v>8876.5</v>
      </c>
      <c r="H561" s="15">
        <f aca="true" t="shared" si="253" ref="H561:O561">SUM(H562:H566)</f>
        <v>8588</v>
      </c>
      <c r="I561" s="15">
        <f t="shared" si="253"/>
        <v>288.5</v>
      </c>
      <c r="J561" s="15">
        <f t="shared" si="253"/>
        <v>8952</v>
      </c>
      <c r="K561" s="15">
        <f t="shared" si="253"/>
        <v>8952</v>
      </c>
      <c r="L561" s="15">
        <f t="shared" si="253"/>
        <v>0</v>
      </c>
      <c r="M561" s="15">
        <f t="shared" si="253"/>
        <v>9324</v>
      </c>
      <c r="N561" s="15">
        <f t="shared" si="253"/>
        <v>9324</v>
      </c>
      <c r="O561" s="15">
        <f t="shared" si="253"/>
        <v>0</v>
      </c>
    </row>
    <row r="562" spans="1:15" ht="47.25">
      <c r="A562" s="183" t="s">
        <v>779</v>
      </c>
      <c r="B562" s="26" t="s">
        <v>192</v>
      </c>
      <c r="C562" s="26">
        <v>10</v>
      </c>
      <c r="D562" s="24" t="s">
        <v>280</v>
      </c>
      <c r="E562" s="67" t="s">
        <v>780</v>
      </c>
      <c r="F562" s="26" t="s">
        <v>59</v>
      </c>
      <c r="G562" s="15">
        <f>SUM(H562:I562)</f>
        <v>288.5</v>
      </c>
      <c r="H562" s="15"/>
      <c r="I562" s="15">
        <v>288.5</v>
      </c>
      <c r="J562" s="15">
        <f>SUM(K562:L562)</f>
        <v>0</v>
      </c>
      <c r="K562" s="15"/>
      <c r="L562" s="15"/>
      <c r="M562" s="15">
        <f>SUM(N562:O562)</f>
        <v>0</v>
      </c>
      <c r="N562" s="15"/>
      <c r="O562" s="15"/>
    </row>
    <row r="563" spans="1:15" ht="94.5">
      <c r="A563" s="183" t="s">
        <v>777</v>
      </c>
      <c r="B563" s="26" t="s">
        <v>192</v>
      </c>
      <c r="C563" s="26" t="s">
        <v>61</v>
      </c>
      <c r="D563" s="24" t="s">
        <v>280</v>
      </c>
      <c r="E563" s="67" t="s">
        <v>195</v>
      </c>
      <c r="F563" s="26" t="s">
        <v>386</v>
      </c>
      <c r="G563" s="15">
        <f>SUM(H563:I563)</f>
        <v>73.5</v>
      </c>
      <c r="H563" s="15">
        <v>73.5</v>
      </c>
      <c r="I563" s="15"/>
      <c r="J563" s="15">
        <f>SUM(K563:L563)</f>
        <v>69</v>
      </c>
      <c r="K563" s="15">
        <v>69</v>
      </c>
      <c r="L563" s="15"/>
      <c r="M563" s="15">
        <f>SUM(N563:O563)</f>
        <v>72</v>
      </c>
      <c r="N563" s="15">
        <v>72</v>
      </c>
      <c r="O563" s="15"/>
    </row>
    <row r="564" spans="1:15" ht="81" customHeight="1">
      <c r="A564" s="183" t="s">
        <v>500</v>
      </c>
      <c r="B564" s="26" t="s">
        <v>192</v>
      </c>
      <c r="C564" s="26" t="s">
        <v>61</v>
      </c>
      <c r="D564" s="24" t="s">
        <v>280</v>
      </c>
      <c r="E564" s="67" t="s">
        <v>195</v>
      </c>
      <c r="F564" s="26" t="s">
        <v>59</v>
      </c>
      <c r="G564" s="15">
        <f>SUM(H564:I564)</f>
        <v>8334.5</v>
      </c>
      <c r="H564" s="15">
        <v>8334.5</v>
      </c>
      <c r="I564" s="17"/>
      <c r="J564" s="15">
        <f>SUM(K564:L564)</f>
        <v>8681</v>
      </c>
      <c r="K564" s="15">
        <v>8681</v>
      </c>
      <c r="L564" s="17"/>
      <c r="M564" s="15">
        <f>SUM(N564:O564)</f>
        <v>9029</v>
      </c>
      <c r="N564" s="15">
        <v>9029</v>
      </c>
      <c r="O564" s="17"/>
    </row>
    <row r="565" spans="1:15" ht="94.5">
      <c r="A565" s="183" t="s">
        <v>501</v>
      </c>
      <c r="B565" s="26" t="s">
        <v>192</v>
      </c>
      <c r="C565" s="26">
        <v>10</v>
      </c>
      <c r="D565" s="24" t="s">
        <v>280</v>
      </c>
      <c r="E565" s="67" t="s">
        <v>184</v>
      </c>
      <c r="F565" s="26" t="s">
        <v>386</v>
      </c>
      <c r="G565" s="15">
        <f>SUM(H565:I565)</f>
        <v>1</v>
      </c>
      <c r="H565" s="15">
        <v>1</v>
      </c>
      <c r="I565" s="15"/>
      <c r="J565" s="15">
        <f>SUM(K565:L565)</f>
        <v>1</v>
      </c>
      <c r="K565" s="15">
        <v>1</v>
      </c>
      <c r="L565" s="15"/>
      <c r="M565" s="15">
        <f>SUM(N565:O565)</f>
        <v>1</v>
      </c>
      <c r="N565" s="15">
        <v>1</v>
      </c>
      <c r="O565" s="15"/>
    </row>
    <row r="566" spans="1:15" ht="83.25" customHeight="1">
      <c r="A566" s="183" t="s">
        <v>502</v>
      </c>
      <c r="B566" s="26" t="s">
        <v>192</v>
      </c>
      <c r="C566" s="26">
        <v>10</v>
      </c>
      <c r="D566" s="24" t="s">
        <v>280</v>
      </c>
      <c r="E566" s="67" t="s">
        <v>184</v>
      </c>
      <c r="F566" s="26" t="s">
        <v>59</v>
      </c>
      <c r="G566" s="15">
        <f>SUM(H566:I566)</f>
        <v>179</v>
      </c>
      <c r="H566" s="17">
        <v>179</v>
      </c>
      <c r="I566" s="17"/>
      <c r="J566" s="15">
        <f>SUM(K566:L566)</f>
        <v>201</v>
      </c>
      <c r="K566" s="17">
        <v>201</v>
      </c>
      <c r="L566" s="17"/>
      <c r="M566" s="15">
        <f>SUM(N566:O566)</f>
        <v>222</v>
      </c>
      <c r="N566" s="17">
        <v>222</v>
      </c>
      <c r="O566" s="17"/>
    </row>
    <row r="567" spans="1:15" ht="26.25" customHeight="1">
      <c r="A567" s="180" t="s">
        <v>60</v>
      </c>
      <c r="B567" s="96">
        <v>873</v>
      </c>
      <c r="C567" s="59">
        <v>10</v>
      </c>
      <c r="D567" s="57" t="s">
        <v>419</v>
      </c>
      <c r="E567" s="26"/>
      <c r="F567" s="26"/>
      <c r="G567" s="58">
        <f aca="true" t="shared" si="254" ref="G567:O568">G568</f>
        <v>5777</v>
      </c>
      <c r="H567" s="58">
        <f t="shared" si="254"/>
        <v>5777</v>
      </c>
      <c r="I567" s="58">
        <f t="shared" si="254"/>
        <v>0</v>
      </c>
      <c r="J567" s="58">
        <f t="shared" si="254"/>
        <v>6780</v>
      </c>
      <c r="K567" s="58">
        <f t="shared" si="254"/>
        <v>6780</v>
      </c>
      <c r="L567" s="58">
        <f t="shared" si="254"/>
        <v>0</v>
      </c>
      <c r="M567" s="58">
        <f t="shared" si="254"/>
        <v>7250</v>
      </c>
      <c r="N567" s="58">
        <f t="shared" si="254"/>
        <v>7250</v>
      </c>
      <c r="O567" s="58">
        <f t="shared" si="254"/>
        <v>0</v>
      </c>
    </row>
    <row r="568" spans="1:15" ht="97.5" customHeight="1">
      <c r="A568" s="142" t="s">
        <v>498</v>
      </c>
      <c r="B568" s="26" t="s">
        <v>192</v>
      </c>
      <c r="C568" s="26" t="s">
        <v>61</v>
      </c>
      <c r="D568" s="24" t="s">
        <v>419</v>
      </c>
      <c r="E568" s="65" t="s">
        <v>510</v>
      </c>
      <c r="F568" s="26"/>
      <c r="G568" s="15">
        <f t="shared" si="254"/>
        <v>5777</v>
      </c>
      <c r="H568" s="15">
        <f t="shared" si="254"/>
        <v>5777</v>
      </c>
      <c r="I568" s="15">
        <f t="shared" si="254"/>
        <v>0</v>
      </c>
      <c r="J568" s="15">
        <f t="shared" si="254"/>
        <v>6780</v>
      </c>
      <c r="K568" s="15">
        <f t="shared" si="254"/>
        <v>6780</v>
      </c>
      <c r="L568" s="15">
        <f t="shared" si="254"/>
        <v>0</v>
      </c>
      <c r="M568" s="15">
        <f t="shared" si="254"/>
        <v>7250</v>
      </c>
      <c r="N568" s="15">
        <f t="shared" si="254"/>
        <v>7250</v>
      </c>
      <c r="O568" s="15">
        <f t="shared" si="254"/>
        <v>0</v>
      </c>
    </row>
    <row r="569" spans="1:15" ht="150" customHeight="1">
      <c r="A569" s="142" t="s">
        <v>846</v>
      </c>
      <c r="B569" s="26" t="s">
        <v>192</v>
      </c>
      <c r="C569" s="26" t="s">
        <v>61</v>
      </c>
      <c r="D569" s="24" t="s">
        <v>419</v>
      </c>
      <c r="E569" s="65" t="s">
        <v>41</v>
      </c>
      <c r="F569" s="26"/>
      <c r="G569" s="15">
        <f>SUM(G570)</f>
        <v>5777</v>
      </c>
      <c r="H569" s="15">
        <f aca="true" t="shared" si="255" ref="H569:O569">SUM(H570)</f>
        <v>5777</v>
      </c>
      <c r="I569" s="15">
        <f t="shared" si="255"/>
        <v>0</v>
      </c>
      <c r="J569" s="15">
        <f t="shared" si="255"/>
        <v>6780</v>
      </c>
      <c r="K569" s="15">
        <f t="shared" si="255"/>
        <v>6780</v>
      </c>
      <c r="L569" s="15">
        <f t="shared" si="255"/>
        <v>0</v>
      </c>
      <c r="M569" s="15">
        <f t="shared" si="255"/>
        <v>7250</v>
      </c>
      <c r="N569" s="15">
        <f t="shared" si="255"/>
        <v>7250</v>
      </c>
      <c r="O569" s="15">
        <f t="shared" si="255"/>
        <v>0</v>
      </c>
    </row>
    <row r="570" spans="1:15" ht="94.5">
      <c r="A570" s="142" t="s">
        <v>66</v>
      </c>
      <c r="B570" s="26" t="s">
        <v>192</v>
      </c>
      <c r="C570" s="26" t="s">
        <v>61</v>
      </c>
      <c r="D570" s="24" t="s">
        <v>419</v>
      </c>
      <c r="E570" s="65" t="s">
        <v>65</v>
      </c>
      <c r="F570" s="26"/>
      <c r="G570" s="15">
        <f aca="true" t="shared" si="256" ref="G570:O570">SUM(G571:G578)</f>
        <v>5777</v>
      </c>
      <c r="H570" s="15">
        <f t="shared" si="256"/>
        <v>5777</v>
      </c>
      <c r="I570" s="15">
        <f t="shared" si="256"/>
        <v>0</v>
      </c>
      <c r="J570" s="15">
        <f t="shared" si="256"/>
        <v>6780</v>
      </c>
      <c r="K570" s="15">
        <f t="shared" si="256"/>
        <v>6780</v>
      </c>
      <c r="L570" s="15">
        <f t="shared" si="256"/>
        <v>0</v>
      </c>
      <c r="M570" s="15">
        <f t="shared" si="256"/>
        <v>7250</v>
      </c>
      <c r="N570" s="15">
        <f t="shared" si="256"/>
        <v>7250</v>
      </c>
      <c r="O570" s="15">
        <f t="shared" si="256"/>
        <v>0</v>
      </c>
    </row>
    <row r="571" spans="1:15" ht="156.75" customHeight="1">
      <c r="A571" s="183" t="s">
        <v>503</v>
      </c>
      <c r="B571" s="26" t="s">
        <v>192</v>
      </c>
      <c r="C571" s="26" t="s">
        <v>61</v>
      </c>
      <c r="D571" s="24" t="s">
        <v>419</v>
      </c>
      <c r="E571" s="67" t="s">
        <v>196</v>
      </c>
      <c r="F571" s="26" t="s">
        <v>59</v>
      </c>
      <c r="G571" s="15">
        <f aca="true" t="shared" si="257" ref="G571:G578">SUM(H571:I571)</f>
        <v>0</v>
      </c>
      <c r="H571" s="17"/>
      <c r="I571" s="17"/>
      <c r="J571" s="15">
        <f aca="true" t="shared" si="258" ref="J571:J576">SUM(K571:L571)</f>
        <v>0</v>
      </c>
      <c r="K571" s="17"/>
      <c r="L571" s="17"/>
      <c r="M571" s="15">
        <f aca="true" t="shared" si="259" ref="M571:M576">SUM(N571:O571)</f>
        <v>0</v>
      </c>
      <c r="N571" s="17"/>
      <c r="O571" s="17"/>
    </row>
    <row r="572" spans="1:15" ht="276" customHeight="1">
      <c r="A572" s="182" t="s">
        <v>401</v>
      </c>
      <c r="B572" s="26" t="s">
        <v>192</v>
      </c>
      <c r="C572" s="26" t="s">
        <v>61</v>
      </c>
      <c r="D572" s="24" t="s">
        <v>419</v>
      </c>
      <c r="E572" s="67" t="s">
        <v>728</v>
      </c>
      <c r="F572" s="26" t="s">
        <v>59</v>
      </c>
      <c r="G572" s="15">
        <f t="shared" si="257"/>
        <v>6</v>
      </c>
      <c r="H572" s="17">
        <v>6</v>
      </c>
      <c r="I572" s="17"/>
      <c r="J572" s="15">
        <f t="shared" si="258"/>
        <v>6</v>
      </c>
      <c r="K572" s="17">
        <v>6</v>
      </c>
      <c r="L572" s="17"/>
      <c r="M572" s="15">
        <f t="shared" si="259"/>
        <v>6</v>
      </c>
      <c r="N572" s="17">
        <v>6</v>
      </c>
      <c r="O572" s="17"/>
    </row>
    <row r="573" spans="1:15" ht="110.25">
      <c r="A573" s="183" t="s">
        <v>410</v>
      </c>
      <c r="B573" s="26" t="s">
        <v>192</v>
      </c>
      <c r="C573" s="26" t="s">
        <v>918</v>
      </c>
      <c r="D573" s="24" t="s">
        <v>419</v>
      </c>
      <c r="E573" s="67" t="s">
        <v>197</v>
      </c>
      <c r="F573" s="26" t="s">
        <v>386</v>
      </c>
      <c r="G573" s="15">
        <f t="shared" si="257"/>
        <v>8</v>
      </c>
      <c r="H573" s="17">
        <v>8</v>
      </c>
      <c r="I573" s="17"/>
      <c r="J573" s="15">
        <f t="shared" si="258"/>
        <v>9</v>
      </c>
      <c r="K573" s="17">
        <v>9</v>
      </c>
      <c r="L573" s="17"/>
      <c r="M573" s="15">
        <f t="shared" si="259"/>
        <v>10</v>
      </c>
      <c r="N573" s="17">
        <v>10</v>
      </c>
      <c r="O573" s="17"/>
    </row>
    <row r="574" spans="1:15" ht="98.25" customHeight="1">
      <c r="A574" s="183" t="s">
        <v>504</v>
      </c>
      <c r="B574" s="26" t="s">
        <v>192</v>
      </c>
      <c r="C574" s="26" t="s">
        <v>918</v>
      </c>
      <c r="D574" s="24" t="s">
        <v>419</v>
      </c>
      <c r="E574" s="67" t="s">
        <v>197</v>
      </c>
      <c r="F574" s="26" t="s">
        <v>59</v>
      </c>
      <c r="G574" s="15">
        <f t="shared" si="257"/>
        <v>1019</v>
      </c>
      <c r="H574" s="17">
        <v>1019</v>
      </c>
      <c r="I574" s="17"/>
      <c r="J574" s="15">
        <f t="shared" si="258"/>
        <v>1059</v>
      </c>
      <c r="K574" s="17">
        <v>1059</v>
      </c>
      <c r="L574" s="17"/>
      <c r="M574" s="15">
        <f t="shared" si="259"/>
        <v>1100</v>
      </c>
      <c r="N574" s="17">
        <v>1100</v>
      </c>
      <c r="O574" s="17"/>
    </row>
    <row r="575" spans="1:15" ht="141.75">
      <c r="A575" s="183" t="s">
        <v>411</v>
      </c>
      <c r="B575" s="26" t="s">
        <v>192</v>
      </c>
      <c r="C575" s="26" t="s">
        <v>61</v>
      </c>
      <c r="D575" s="24" t="s">
        <v>419</v>
      </c>
      <c r="E575" s="26" t="s">
        <v>198</v>
      </c>
      <c r="F575" s="26" t="s">
        <v>386</v>
      </c>
      <c r="G575" s="15">
        <f t="shared" si="257"/>
        <v>20</v>
      </c>
      <c r="H575" s="17">
        <v>20</v>
      </c>
      <c r="I575" s="17"/>
      <c r="J575" s="15">
        <f t="shared" si="258"/>
        <v>20</v>
      </c>
      <c r="K575" s="17">
        <v>20</v>
      </c>
      <c r="L575" s="17"/>
      <c r="M575" s="15">
        <f t="shared" si="259"/>
        <v>20</v>
      </c>
      <c r="N575" s="17">
        <v>20</v>
      </c>
      <c r="O575" s="17"/>
    </row>
    <row r="576" spans="1:15" ht="126">
      <c r="A576" s="183" t="s">
        <v>64</v>
      </c>
      <c r="B576" s="26" t="s">
        <v>192</v>
      </c>
      <c r="C576" s="26" t="s">
        <v>61</v>
      </c>
      <c r="D576" s="24" t="s">
        <v>419</v>
      </c>
      <c r="E576" s="26" t="s">
        <v>198</v>
      </c>
      <c r="F576" s="26" t="s">
        <v>59</v>
      </c>
      <c r="G576" s="15">
        <f t="shared" si="257"/>
        <v>1760</v>
      </c>
      <c r="H576" s="17">
        <v>1760</v>
      </c>
      <c r="I576" s="17"/>
      <c r="J576" s="15">
        <f t="shared" si="258"/>
        <v>1924</v>
      </c>
      <c r="K576" s="17">
        <v>1924</v>
      </c>
      <c r="L576" s="17"/>
      <c r="M576" s="15">
        <f t="shared" si="259"/>
        <v>2208</v>
      </c>
      <c r="N576" s="17">
        <v>2208</v>
      </c>
      <c r="O576" s="17"/>
    </row>
    <row r="577" spans="1:15" ht="94.5">
      <c r="A577" s="183" t="s">
        <v>27</v>
      </c>
      <c r="B577" s="26" t="s">
        <v>192</v>
      </c>
      <c r="C577" s="26" t="s">
        <v>61</v>
      </c>
      <c r="D577" s="24" t="s">
        <v>419</v>
      </c>
      <c r="E577" s="26" t="s">
        <v>26</v>
      </c>
      <c r="F577" s="26" t="s">
        <v>59</v>
      </c>
      <c r="G577" s="15">
        <f>SUM(H577:I577)</f>
        <v>879</v>
      </c>
      <c r="H577" s="17">
        <v>879</v>
      </c>
      <c r="I577" s="17"/>
      <c r="J577" s="15">
        <f>SUM(K577:L577)</f>
        <v>1074</v>
      </c>
      <c r="K577" s="17">
        <v>1074</v>
      </c>
      <c r="L577" s="17"/>
      <c r="M577" s="15">
        <f>SUM(N577:O577)</f>
        <v>1110</v>
      </c>
      <c r="N577" s="17">
        <v>1110</v>
      </c>
      <c r="O577" s="17"/>
    </row>
    <row r="578" spans="1:15" ht="157.5">
      <c r="A578" s="183" t="s">
        <v>356</v>
      </c>
      <c r="B578" s="26" t="s">
        <v>192</v>
      </c>
      <c r="C578" s="26" t="s">
        <v>61</v>
      </c>
      <c r="D578" s="24" t="s">
        <v>419</v>
      </c>
      <c r="E578" s="26" t="s">
        <v>199</v>
      </c>
      <c r="F578" s="26" t="s">
        <v>59</v>
      </c>
      <c r="G578" s="15">
        <f t="shared" si="257"/>
        <v>2085</v>
      </c>
      <c r="H578" s="17">
        <v>2085</v>
      </c>
      <c r="I578" s="17"/>
      <c r="J578" s="15">
        <f>SUM(K578:L578)</f>
        <v>2688</v>
      </c>
      <c r="K578" s="17">
        <v>2688</v>
      </c>
      <c r="L578" s="17"/>
      <c r="M578" s="15">
        <f>SUM(N578:O578)</f>
        <v>2796</v>
      </c>
      <c r="N578" s="17">
        <v>2796</v>
      </c>
      <c r="O578" s="17"/>
    </row>
    <row r="579" spans="1:15" ht="33.75" customHeight="1">
      <c r="A579" s="180" t="s">
        <v>919</v>
      </c>
      <c r="B579" s="96">
        <v>873</v>
      </c>
      <c r="C579" s="59">
        <v>10</v>
      </c>
      <c r="D579" s="57" t="s">
        <v>283</v>
      </c>
      <c r="E579" s="26"/>
      <c r="F579" s="26"/>
      <c r="G579" s="58">
        <f>G580+G599</f>
        <v>11964.4</v>
      </c>
      <c r="H579" s="58">
        <f aca="true" t="shared" si="260" ref="H579:O579">H580+H599</f>
        <v>10556.5</v>
      </c>
      <c r="I579" s="58">
        <f t="shared" si="260"/>
        <v>1407.9</v>
      </c>
      <c r="J579" s="58">
        <f t="shared" si="260"/>
        <v>10024.9</v>
      </c>
      <c r="K579" s="58">
        <f t="shared" si="260"/>
        <v>10024.9</v>
      </c>
      <c r="L579" s="58">
        <f t="shared" si="260"/>
        <v>0</v>
      </c>
      <c r="M579" s="58">
        <f t="shared" si="260"/>
        <v>10417.9</v>
      </c>
      <c r="N579" s="58">
        <f t="shared" si="260"/>
        <v>10417.9</v>
      </c>
      <c r="O579" s="58">
        <f t="shared" si="260"/>
        <v>0</v>
      </c>
    </row>
    <row r="580" spans="1:15" ht="93.75" customHeight="1">
      <c r="A580" s="142" t="s">
        <v>498</v>
      </c>
      <c r="B580" s="26" t="s">
        <v>192</v>
      </c>
      <c r="C580" s="26">
        <v>10</v>
      </c>
      <c r="D580" s="24" t="s">
        <v>283</v>
      </c>
      <c r="E580" s="62" t="s">
        <v>510</v>
      </c>
      <c r="F580" s="26"/>
      <c r="G580" s="15">
        <f>SUM(G581,G584)</f>
        <v>10594.9</v>
      </c>
      <c r="H580" s="15">
        <f aca="true" t="shared" si="261" ref="H580:O580">SUM(H581,H584)</f>
        <v>9646.9</v>
      </c>
      <c r="I580" s="15">
        <f t="shared" si="261"/>
        <v>948</v>
      </c>
      <c r="J580" s="15">
        <f t="shared" si="261"/>
        <v>10024.9</v>
      </c>
      <c r="K580" s="15">
        <f t="shared" si="261"/>
        <v>10024.9</v>
      </c>
      <c r="L580" s="15">
        <f>SUM(L581,L584)</f>
        <v>0</v>
      </c>
      <c r="M580" s="15">
        <f t="shared" si="261"/>
        <v>10417.9</v>
      </c>
      <c r="N580" s="15">
        <f t="shared" si="261"/>
        <v>10417.9</v>
      </c>
      <c r="O580" s="15">
        <f t="shared" si="261"/>
        <v>0</v>
      </c>
    </row>
    <row r="581" spans="1:15" ht="204.75">
      <c r="A581" s="142" t="s">
        <v>289</v>
      </c>
      <c r="B581" s="26" t="s">
        <v>192</v>
      </c>
      <c r="C581" s="26">
        <v>10</v>
      </c>
      <c r="D581" s="24" t="s">
        <v>283</v>
      </c>
      <c r="E581" s="62" t="s">
        <v>1</v>
      </c>
      <c r="F581" s="26"/>
      <c r="G581" s="15">
        <f aca="true" t="shared" si="262" ref="G581:O582">G582</f>
        <v>948</v>
      </c>
      <c r="H581" s="15">
        <f t="shared" si="262"/>
        <v>0</v>
      </c>
      <c r="I581" s="15">
        <f t="shared" si="262"/>
        <v>948</v>
      </c>
      <c r="J581" s="15">
        <f t="shared" si="262"/>
        <v>0</v>
      </c>
      <c r="K581" s="15">
        <f t="shared" si="262"/>
        <v>0</v>
      </c>
      <c r="L581" s="15">
        <f t="shared" si="262"/>
        <v>0</v>
      </c>
      <c r="M581" s="15">
        <f t="shared" si="262"/>
        <v>0</v>
      </c>
      <c r="N581" s="15">
        <f t="shared" si="262"/>
        <v>0</v>
      </c>
      <c r="O581" s="15">
        <f t="shared" si="262"/>
        <v>0</v>
      </c>
    </row>
    <row r="582" spans="1:15" ht="78.75">
      <c r="A582" s="142" t="s">
        <v>3</v>
      </c>
      <c r="B582" s="26" t="s">
        <v>192</v>
      </c>
      <c r="C582" s="26">
        <v>10</v>
      </c>
      <c r="D582" s="24" t="s">
        <v>283</v>
      </c>
      <c r="E582" s="62" t="s">
        <v>2</v>
      </c>
      <c r="F582" s="26"/>
      <c r="G582" s="15">
        <f t="shared" si="262"/>
        <v>948</v>
      </c>
      <c r="H582" s="15">
        <f t="shared" si="262"/>
        <v>0</v>
      </c>
      <c r="I582" s="15">
        <f t="shared" si="262"/>
        <v>948</v>
      </c>
      <c r="J582" s="15">
        <f t="shared" si="262"/>
        <v>0</v>
      </c>
      <c r="K582" s="15">
        <f t="shared" si="262"/>
        <v>0</v>
      </c>
      <c r="L582" s="15">
        <f t="shared" si="262"/>
        <v>0</v>
      </c>
      <c r="M582" s="15">
        <f t="shared" si="262"/>
        <v>0</v>
      </c>
      <c r="N582" s="15">
        <f t="shared" si="262"/>
        <v>0</v>
      </c>
      <c r="O582" s="15">
        <f t="shared" si="262"/>
        <v>0</v>
      </c>
    </row>
    <row r="583" spans="1:15" ht="157.5">
      <c r="A583" s="183" t="s">
        <v>631</v>
      </c>
      <c r="B583" s="26" t="s">
        <v>192</v>
      </c>
      <c r="C583" s="26" t="s">
        <v>61</v>
      </c>
      <c r="D583" s="24" t="s">
        <v>283</v>
      </c>
      <c r="E583" s="26" t="s">
        <v>200</v>
      </c>
      <c r="F583" s="26" t="s">
        <v>56</v>
      </c>
      <c r="G583" s="15">
        <f>SUM(H583:I583)</f>
        <v>948</v>
      </c>
      <c r="H583" s="17"/>
      <c r="I583" s="17">
        <v>948</v>
      </c>
      <c r="J583" s="15">
        <f>SUM(K583:L583)</f>
        <v>0</v>
      </c>
      <c r="K583" s="17"/>
      <c r="L583" s="17"/>
      <c r="M583" s="15">
        <f>SUM(N583:O583)</f>
        <v>0</v>
      </c>
      <c r="N583" s="17"/>
      <c r="O583" s="17"/>
    </row>
    <row r="584" spans="1:15" ht="141.75">
      <c r="A584" s="142" t="s">
        <v>290</v>
      </c>
      <c r="B584" s="26" t="s">
        <v>192</v>
      </c>
      <c r="C584" s="26">
        <v>10</v>
      </c>
      <c r="D584" s="24" t="s">
        <v>283</v>
      </c>
      <c r="E584" s="62" t="s">
        <v>407</v>
      </c>
      <c r="F584" s="26"/>
      <c r="G584" s="15">
        <f aca="true" t="shared" si="263" ref="G584:O584">SUM(G585,G588,G591,G594,G597)</f>
        <v>9646.9</v>
      </c>
      <c r="H584" s="15">
        <f t="shared" si="263"/>
        <v>9646.9</v>
      </c>
      <c r="I584" s="15">
        <f t="shared" si="263"/>
        <v>0</v>
      </c>
      <c r="J584" s="15">
        <f t="shared" si="263"/>
        <v>10024.9</v>
      </c>
      <c r="K584" s="15">
        <f t="shared" si="263"/>
        <v>10024.9</v>
      </c>
      <c r="L584" s="15">
        <f t="shared" si="263"/>
        <v>0</v>
      </c>
      <c r="M584" s="15">
        <f t="shared" si="263"/>
        <v>10417.9</v>
      </c>
      <c r="N584" s="15">
        <f t="shared" si="263"/>
        <v>10417.9</v>
      </c>
      <c r="O584" s="15">
        <f t="shared" si="263"/>
        <v>0</v>
      </c>
    </row>
    <row r="585" spans="1:15" ht="47.25">
      <c r="A585" s="142" t="s">
        <v>40</v>
      </c>
      <c r="B585" s="26" t="s">
        <v>192</v>
      </c>
      <c r="C585" s="26">
        <v>10</v>
      </c>
      <c r="D585" s="24" t="s">
        <v>283</v>
      </c>
      <c r="E585" s="65" t="s">
        <v>63</v>
      </c>
      <c r="F585" s="26"/>
      <c r="G585" s="15">
        <f aca="true" t="shared" si="264" ref="G585:O585">SUM(G586:G587)</f>
        <v>7342</v>
      </c>
      <c r="H585" s="15">
        <f t="shared" si="264"/>
        <v>7342</v>
      </c>
      <c r="I585" s="15">
        <f t="shared" si="264"/>
        <v>0</v>
      </c>
      <c r="J585" s="15">
        <f t="shared" si="264"/>
        <v>7634</v>
      </c>
      <c r="K585" s="15">
        <f t="shared" si="264"/>
        <v>7634</v>
      </c>
      <c r="L585" s="15">
        <f t="shared" si="264"/>
        <v>0</v>
      </c>
      <c r="M585" s="15">
        <f t="shared" si="264"/>
        <v>7937</v>
      </c>
      <c r="N585" s="15">
        <f t="shared" si="264"/>
        <v>7937</v>
      </c>
      <c r="O585" s="15">
        <f t="shared" si="264"/>
        <v>0</v>
      </c>
    </row>
    <row r="586" spans="1:15" ht="220.5">
      <c r="A586" s="182" t="s">
        <v>566</v>
      </c>
      <c r="B586" s="26" t="s">
        <v>192</v>
      </c>
      <c r="C586" s="26">
        <v>10</v>
      </c>
      <c r="D586" s="24" t="s">
        <v>283</v>
      </c>
      <c r="E586" s="67" t="s">
        <v>203</v>
      </c>
      <c r="F586" s="26" t="s">
        <v>384</v>
      </c>
      <c r="G586" s="15">
        <f>SUM(H586:I586)</f>
        <v>7295</v>
      </c>
      <c r="H586" s="120">
        <v>7295</v>
      </c>
      <c r="I586" s="17"/>
      <c r="J586" s="15">
        <f>SUM(K586:L586)</f>
        <v>7587</v>
      </c>
      <c r="K586" s="120">
        <v>7587</v>
      </c>
      <c r="L586" s="17"/>
      <c r="M586" s="15">
        <f>SUM(N586:O586)</f>
        <v>7890</v>
      </c>
      <c r="N586" s="17">
        <v>7890</v>
      </c>
      <c r="O586" s="17"/>
    </row>
    <row r="587" spans="1:15" ht="120" customHeight="1">
      <c r="A587" s="183" t="s">
        <v>805</v>
      </c>
      <c r="B587" s="26" t="s">
        <v>192</v>
      </c>
      <c r="C587" s="26">
        <v>10</v>
      </c>
      <c r="D587" s="24" t="s">
        <v>283</v>
      </c>
      <c r="E587" s="67" t="s">
        <v>203</v>
      </c>
      <c r="F587" s="26" t="s">
        <v>386</v>
      </c>
      <c r="G587" s="15">
        <f>SUM(H587:I587)</f>
        <v>47</v>
      </c>
      <c r="H587" s="120">
        <v>47</v>
      </c>
      <c r="I587" s="17"/>
      <c r="J587" s="15">
        <f>SUM(K587:L587)</f>
        <v>47</v>
      </c>
      <c r="K587" s="120">
        <v>47</v>
      </c>
      <c r="L587" s="17"/>
      <c r="M587" s="15">
        <f>SUM(N587:O587)</f>
        <v>47</v>
      </c>
      <c r="N587" s="17">
        <v>47</v>
      </c>
      <c r="O587" s="17"/>
    </row>
    <row r="588" spans="1:15" ht="141.75">
      <c r="A588" s="181" t="s">
        <v>0</v>
      </c>
      <c r="B588" s="26" t="s">
        <v>192</v>
      </c>
      <c r="C588" s="26">
        <v>10</v>
      </c>
      <c r="D588" s="24" t="s">
        <v>283</v>
      </c>
      <c r="E588" s="62" t="s">
        <v>408</v>
      </c>
      <c r="F588" s="26"/>
      <c r="G588" s="15">
        <f>SUM(G589,G590)</f>
        <v>408</v>
      </c>
      <c r="H588" s="15">
        <f aca="true" t="shared" si="265" ref="H588:O588">SUM(H589,H590)</f>
        <v>408</v>
      </c>
      <c r="I588" s="15">
        <f t="shared" si="265"/>
        <v>0</v>
      </c>
      <c r="J588" s="15">
        <f t="shared" si="265"/>
        <v>424</v>
      </c>
      <c r="K588" s="15">
        <f t="shared" si="265"/>
        <v>424</v>
      </c>
      <c r="L588" s="15">
        <f t="shared" si="265"/>
        <v>0</v>
      </c>
      <c r="M588" s="15">
        <f t="shared" si="265"/>
        <v>441</v>
      </c>
      <c r="N588" s="15">
        <f t="shared" si="265"/>
        <v>441</v>
      </c>
      <c r="O588" s="15">
        <f t="shared" si="265"/>
        <v>0</v>
      </c>
    </row>
    <row r="589" spans="1:15" ht="299.25">
      <c r="A589" s="182" t="s">
        <v>168</v>
      </c>
      <c r="B589" s="26" t="s">
        <v>192</v>
      </c>
      <c r="C589" s="26">
        <v>10</v>
      </c>
      <c r="D589" s="24" t="s">
        <v>283</v>
      </c>
      <c r="E589" s="67" t="s">
        <v>204</v>
      </c>
      <c r="F589" s="26" t="s">
        <v>384</v>
      </c>
      <c r="G589" s="15">
        <f>SUM(H589:I589)</f>
        <v>404</v>
      </c>
      <c r="H589" s="17">
        <v>404</v>
      </c>
      <c r="I589" s="17"/>
      <c r="J589" s="15">
        <f>SUM(K589:L589)</f>
        <v>420</v>
      </c>
      <c r="K589" s="17">
        <v>420</v>
      </c>
      <c r="L589" s="17"/>
      <c r="M589" s="15">
        <f>SUM(N589:O589)</f>
        <v>437</v>
      </c>
      <c r="N589" s="17">
        <v>437</v>
      </c>
      <c r="O589" s="17"/>
    </row>
    <row r="590" spans="1:15" ht="173.25">
      <c r="A590" s="183" t="s">
        <v>941</v>
      </c>
      <c r="B590" s="26" t="s">
        <v>192</v>
      </c>
      <c r="C590" s="26">
        <v>10</v>
      </c>
      <c r="D590" s="24" t="s">
        <v>283</v>
      </c>
      <c r="E590" s="67" t="s">
        <v>204</v>
      </c>
      <c r="F590" s="26" t="s">
        <v>386</v>
      </c>
      <c r="G590" s="15">
        <f>SUM(H590:I590)</f>
        <v>4</v>
      </c>
      <c r="H590" s="17">
        <v>4</v>
      </c>
      <c r="I590" s="17"/>
      <c r="J590" s="15">
        <f>SUM(K590:L590)</f>
        <v>4</v>
      </c>
      <c r="K590" s="17">
        <v>4</v>
      </c>
      <c r="L590" s="17"/>
      <c r="M590" s="15">
        <f>SUM(N590:O590)</f>
        <v>4</v>
      </c>
      <c r="N590" s="17">
        <v>4</v>
      </c>
      <c r="O590" s="17"/>
    </row>
    <row r="591" spans="1:15" ht="94.5">
      <c r="A591" s="181" t="s">
        <v>369</v>
      </c>
      <c r="B591" s="26" t="s">
        <v>192</v>
      </c>
      <c r="C591" s="26">
        <v>10</v>
      </c>
      <c r="D591" s="24" t="s">
        <v>283</v>
      </c>
      <c r="E591" s="65" t="s">
        <v>942</v>
      </c>
      <c r="F591" s="26"/>
      <c r="G591" s="15">
        <f>SUM(H591:I591)</f>
        <v>580</v>
      </c>
      <c r="H591" s="15">
        <f>SUM(H592:H593)</f>
        <v>580</v>
      </c>
      <c r="I591" s="15">
        <f>SUM(I592:I593)</f>
        <v>0</v>
      </c>
      <c r="J591" s="15">
        <f>SUM(K591:L591)</f>
        <v>601</v>
      </c>
      <c r="K591" s="15">
        <f>SUM(K592:K593)</f>
        <v>601</v>
      </c>
      <c r="L591" s="15">
        <f>SUM(L592:L593)</f>
        <v>0</v>
      </c>
      <c r="M591" s="15">
        <f>SUM(N591:O591)</f>
        <v>623</v>
      </c>
      <c r="N591" s="15">
        <f>SUM(N592:N593)</f>
        <v>623</v>
      </c>
      <c r="O591" s="15">
        <f>SUM(O592:O593)</f>
        <v>0</v>
      </c>
    </row>
    <row r="592" spans="1:15" ht="252">
      <c r="A592" s="182" t="s">
        <v>370</v>
      </c>
      <c r="B592" s="26" t="s">
        <v>192</v>
      </c>
      <c r="C592" s="26">
        <v>10</v>
      </c>
      <c r="D592" s="24" t="s">
        <v>283</v>
      </c>
      <c r="E592" s="67" t="s">
        <v>205</v>
      </c>
      <c r="F592" s="26" t="s">
        <v>384</v>
      </c>
      <c r="G592" s="15">
        <f>SUM(H592:I592)</f>
        <v>521</v>
      </c>
      <c r="H592" s="17">
        <v>521</v>
      </c>
      <c r="I592" s="17"/>
      <c r="J592" s="15">
        <f>SUM(K592:L592)</f>
        <v>542</v>
      </c>
      <c r="K592" s="17">
        <v>542</v>
      </c>
      <c r="L592" s="17"/>
      <c r="M592" s="15">
        <f>SUM(N592:O592)</f>
        <v>564</v>
      </c>
      <c r="N592" s="17">
        <v>564</v>
      </c>
      <c r="O592" s="17"/>
    </row>
    <row r="593" spans="1:15" ht="126">
      <c r="A593" s="183" t="s">
        <v>371</v>
      </c>
      <c r="B593" s="26" t="s">
        <v>192</v>
      </c>
      <c r="C593" s="26">
        <v>10</v>
      </c>
      <c r="D593" s="24" t="s">
        <v>283</v>
      </c>
      <c r="E593" s="67" t="s">
        <v>205</v>
      </c>
      <c r="F593" s="26" t="s">
        <v>386</v>
      </c>
      <c r="G593" s="15">
        <f>SUM(H593:I593)</f>
        <v>59</v>
      </c>
      <c r="H593" s="17">
        <v>59</v>
      </c>
      <c r="I593" s="17"/>
      <c r="J593" s="15">
        <f>SUM(K593:L593)</f>
        <v>59</v>
      </c>
      <c r="K593" s="17">
        <v>59</v>
      </c>
      <c r="L593" s="17"/>
      <c r="M593" s="15">
        <f>SUM(N593:O593)</f>
        <v>59</v>
      </c>
      <c r="N593" s="17">
        <v>59</v>
      </c>
      <c r="O593" s="17"/>
    </row>
    <row r="594" spans="1:15" ht="110.25">
      <c r="A594" s="181" t="s">
        <v>762</v>
      </c>
      <c r="B594" s="26" t="s">
        <v>192</v>
      </c>
      <c r="C594" s="26">
        <v>10</v>
      </c>
      <c r="D594" s="24" t="s">
        <v>283</v>
      </c>
      <c r="E594" s="65" t="s">
        <v>372</v>
      </c>
      <c r="F594" s="26"/>
      <c r="G594" s="15">
        <f aca="true" t="shared" si="266" ref="G594:O594">SUM(G595:G596)</f>
        <v>1316</v>
      </c>
      <c r="H594" s="15">
        <f t="shared" si="266"/>
        <v>1316</v>
      </c>
      <c r="I594" s="15">
        <f t="shared" si="266"/>
        <v>0</v>
      </c>
      <c r="J594" s="15">
        <f t="shared" si="266"/>
        <v>1365</v>
      </c>
      <c r="K594" s="15">
        <f t="shared" si="266"/>
        <v>1365</v>
      </c>
      <c r="L594" s="15">
        <f t="shared" si="266"/>
        <v>0</v>
      </c>
      <c r="M594" s="15">
        <f t="shared" si="266"/>
        <v>1416</v>
      </c>
      <c r="N594" s="15">
        <f t="shared" si="266"/>
        <v>1416</v>
      </c>
      <c r="O594" s="15">
        <f t="shared" si="266"/>
        <v>0</v>
      </c>
    </row>
    <row r="595" spans="1:15" ht="255.75" customHeight="1">
      <c r="A595" s="182" t="s">
        <v>760</v>
      </c>
      <c r="B595" s="26" t="s">
        <v>192</v>
      </c>
      <c r="C595" s="26">
        <v>10</v>
      </c>
      <c r="D595" s="24" t="s">
        <v>283</v>
      </c>
      <c r="E595" s="67" t="s">
        <v>206</v>
      </c>
      <c r="F595" s="26" t="s">
        <v>384</v>
      </c>
      <c r="G595" s="15">
        <f>SUM(H595:I595)</f>
        <v>1216</v>
      </c>
      <c r="H595" s="17">
        <v>1216</v>
      </c>
      <c r="I595" s="17"/>
      <c r="J595" s="15">
        <f>SUM(K595:L595)</f>
        <v>1265</v>
      </c>
      <c r="K595" s="17">
        <v>1265</v>
      </c>
      <c r="L595" s="17"/>
      <c r="M595" s="15">
        <f>SUM(N595:O595)</f>
        <v>1316</v>
      </c>
      <c r="N595" s="17">
        <v>1316</v>
      </c>
      <c r="O595" s="17"/>
    </row>
    <row r="596" spans="1:15" ht="149.25" customHeight="1">
      <c r="A596" s="183" t="s">
        <v>761</v>
      </c>
      <c r="B596" s="26" t="s">
        <v>192</v>
      </c>
      <c r="C596" s="26">
        <v>10</v>
      </c>
      <c r="D596" s="24" t="s">
        <v>283</v>
      </c>
      <c r="E596" s="67" t="s">
        <v>206</v>
      </c>
      <c r="F596" s="26" t="s">
        <v>386</v>
      </c>
      <c r="G596" s="15">
        <f>SUM(H596:I596)</f>
        <v>100</v>
      </c>
      <c r="H596" s="17">
        <v>100</v>
      </c>
      <c r="I596" s="17"/>
      <c r="J596" s="15">
        <f>SUM(K596:L596)</f>
        <v>100</v>
      </c>
      <c r="K596" s="17">
        <v>100</v>
      </c>
      <c r="L596" s="17"/>
      <c r="M596" s="15">
        <f>SUM(N596:O596)</f>
        <v>100</v>
      </c>
      <c r="N596" s="17">
        <v>100</v>
      </c>
      <c r="O596" s="17"/>
    </row>
    <row r="597" spans="1:15" ht="78.75">
      <c r="A597" s="181" t="s">
        <v>764</v>
      </c>
      <c r="B597" s="26" t="s">
        <v>192</v>
      </c>
      <c r="C597" s="26">
        <v>10</v>
      </c>
      <c r="D597" s="24" t="s">
        <v>283</v>
      </c>
      <c r="E597" s="65" t="s">
        <v>763</v>
      </c>
      <c r="F597" s="26"/>
      <c r="G597" s="15">
        <f aca="true" t="shared" si="267" ref="G597:O597">G598</f>
        <v>0.9</v>
      </c>
      <c r="H597" s="15">
        <f t="shared" si="267"/>
        <v>0.9</v>
      </c>
      <c r="I597" s="15">
        <f t="shared" si="267"/>
        <v>0</v>
      </c>
      <c r="J597" s="15">
        <f t="shared" si="267"/>
        <v>0.9</v>
      </c>
      <c r="K597" s="15">
        <f t="shared" si="267"/>
        <v>0.9</v>
      </c>
      <c r="L597" s="15">
        <f t="shared" si="267"/>
        <v>0</v>
      </c>
      <c r="M597" s="15">
        <f t="shared" si="267"/>
        <v>0.9</v>
      </c>
      <c r="N597" s="15">
        <f t="shared" si="267"/>
        <v>0.9</v>
      </c>
      <c r="O597" s="15">
        <f t="shared" si="267"/>
        <v>0</v>
      </c>
    </row>
    <row r="598" spans="1:15" ht="110.25">
      <c r="A598" s="183" t="s">
        <v>743</v>
      </c>
      <c r="B598" s="26" t="s">
        <v>192</v>
      </c>
      <c r="C598" s="26">
        <v>10</v>
      </c>
      <c r="D598" s="24" t="s">
        <v>283</v>
      </c>
      <c r="E598" s="67" t="s">
        <v>207</v>
      </c>
      <c r="F598" s="26" t="s">
        <v>386</v>
      </c>
      <c r="G598" s="15">
        <f>SUM(H598:I598)</f>
        <v>0.9</v>
      </c>
      <c r="H598" s="17">
        <v>0.9</v>
      </c>
      <c r="I598" s="17"/>
      <c r="J598" s="15">
        <f>SUM(K598:L598)</f>
        <v>0.9</v>
      </c>
      <c r="K598" s="17">
        <v>0.9</v>
      </c>
      <c r="L598" s="17"/>
      <c r="M598" s="15">
        <f>SUM(N598:O598)</f>
        <v>0.9</v>
      </c>
      <c r="N598" s="17">
        <v>0.9</v>
      </c>
      <c r="O598" s="17"/>
    </row>
    <row r="599" spans="1:15" ht="47.25">
      <c r="A599" s="60" t="s">
        <v>514</v>
      </c>
      <c r="B599" s="26" t="s">
        <v>192</v>
      </c>
      <c r="C599" s="26">
        <v>10</v>
      </c>
      <c r="D599" s="24" t="s">
        <v>283</v>
      </c>
      <c r="E599" s="62" t="s">
        <v>770</v>
      </c>
      <c r="F599" s="26"/>
      <c r="G599" s="15">
        <f>G600</f>
        <v>1369.5</v>
      </c>
      <c r="H599" s="15">
        <f aca="true" t="shared" si="268" ref="H599:O599">H600</f>
        <v>909.6</v>
      </c>
      <c r="I599" s="15">
        <f t="shared" si="268"/>
        <v>459.9</v>
      </c>
      <c r="J599" s="15">
        <f t="shared" si="268"/>
        <v>0</v>
      </c>
      <c r="K599" s="15">
        <f t="shared" si="268"/>
        <v>0</v>
      </c>
      <c r="L599" s="15">
        <f t="shared" si="268"/>
        <v>0</v>
      </c>
      <c r="M599" s="15">
        <f t="shared" si="268"/>
        <v>0</v>
      </c>
      <c r="N599" s="15">
        <f t="shared" si="268"/>
        <v>0</v>
      </c>
      <c r="O599" s="15">
        <f t="shared" si="268"/>
        <v>0</v>
      </c>
    </row>
    <row r="600" spans="1:15" ht="31.5">
      <c r="A600" s="60" t="s">
        <v>772</v>
      </c>
      <c r="B600" s="26" t="s">
        <v>192</v>
      </c>
      <c r="C600" s="26">
        <v>10</v>
      </c>
      <c r="D600" s="24" t="s">
        <v>283</v>
      </c>
      <c r="E600" s="62" t="s">
        <v>771</v>
      </c>
      <c r="F600" s="26"/>
      <c r="G600" s="15">
        <f>SUM(G601:G602)</f>
        <v>1369.5</v>
      </c>
      <c r="H600" s="15">
        <f aca="true" t="shared" si="269" ref="H600:O600">SUM(H601:H602)</f>
        <v>909.6</v>
      </c>
      <c r="I600" s="15">
        <f t="shared" si="269"/>
        <v>459.9</v>
      </c>
      <c r="J600" s="15">
        <f t="shared" si="269"/>
        <v>0</v>
      </c>
      <c r="K600" s="15">
        <f t="shared" si="269"/>
        <v>0</v>
      </c>
      <c r="L600" s="15">
        <f t="shared" si="269"/>
        <v>0</v>
      </c>
      <c r="M600" s="15">
        <f t="shared" si="269"/>
        <v>0</v>
      </c>
      <c r="N600" s="15">
        <f t="shared" si="269"/>
        <v>0</v>
      </c>
      <c r="O600" s="15">
        <f t="shared" si="269"/>
        <v>0</v>
      </c>
    </row>
    <row r="601" spans="1:15" ht="204.75">
      <c r="A601" s="182" t="s">
        <v>151</v>
      </c>
      <c r="B601" s="26" t="s">
        <v>192</v>
      </c>
      <c r="C601" s="26">
        <v>10</v>
      </c>
      <c r="D601" s="24" t="s">
        <v>283</v>
      </c>
      <c r="E601" s="67" t="s">
        <v>150</v>
      </c>
      <c r="F601" s="26" t="s">
        <v>386</v>
      </c>
      <c r="G601" s="15">
        <f>SUM(H601:I601)</f>
        <v>909.6</v>
      </c>
      <c r="H601" s="17">
        <v>909.6</v>
      </c>
      <c r="I601" s="17"/>
      <c r="J601" s="15">
        <f>SUM(K601:L601)</f>
        <v>0</v>
      </c>
      <c r="K601" s="17"/>
      <c r="L601" s="17"/>
      <c r="M601" s="15">
        <f>SUM(N601:O601)</f>
        <v>0</v>
      </c>
      <c r="N601" s="17"/>
      <c r="O601" s="17"/>
    </row>
    <row r="602" spans="1:15" ht="63">
      <c r="A602" s="182" t="s">
        <v>466</v>
      </c>
      <c r="B602" s="26" t="s">
        <v>192</v>
      </c>
      <c r="C602" s="26">
        <v>10</v>
      </c>
      <c r="D602" s="24" t="s">
        <v>283</v>
      </c>
      <c r="E602" s="67" t="s">
        <v>139</v>
      </c>
      <c r="F602" s="26" t="s">
        <v>386</v>
      </c>
      <c r="G602" s="15">
        <f>SUM(H602:I602)</f>
        <v>459.9</v>
      </c>
      <c r="H602" s="17"/>
      <c r="I602" s="17">
        <v>459.9</v>
      </c>
      <c r="J602" s="15">
        <f>SUM(K602:L602)</f>
        <v>0</v>
      </c>
      <c r="K602" s="17"/>
      <c r="L602" s="17"/>
      <c r="M602" s="15">
        <f>SUM(N602:O602)</f>
        <v>0</v>
      </c>
      <c r="N602" s="17"/>
      <c r="O602" s="17"/>
    </row>
    <row r="603" spans="1:15" ht="31.5">
      <c r="A603" s="179" t="s">
        <v>920</v>
      </c>
      <c r="B603" s="88">
        <v>890</v>
      </c>
      <c r="C603" s="26"/>
      <c r="D603" s="26"/>
      <c r="E603" s="26"/>
      <c r="F603" s="26"/>
      <c r="G603" s="58">
        <f>SUM(G605,G611)</f>
        <v>2806</v>
      </c>
      <c r="H603" s="58">
        <f aca="true" t="shared" si="270" ref="H603:O603">SUM(H605,H611)</f>
        <v>0</v>
      </c>
      <c r="I603" s="58">
        <f t="shared" si="270"/>
        <v>2806</v>
      </c>
      <c r="J603" s="58">
        <f t="shared" si="270"/>
        <v>2909</v>
      </c>
      <c r="K603" s="58">
        <f t="shared" si="270"/>
        <v>0</v>
      </c>
      <c r="L603" s="58">
        <f t="shared" si="270"/>
        <v>2909</v>
      </c>
      <c r="M603" s="58">
        <f t="shared" si="270"/>
        <v>3023</v>
      </c>
      <c r="N603" s="58">
        <f t="shared" si="270"/>
        <v>0</v>
      </c>
      <c r="O603" s="58">
        <f t="shared" si="270"/>
        <v>3023</v>
      </c>
    </row>
    <row r="604" spans="1:15" ht="31.5">
      <c r="A604" s="180" t="s">
        <v>381</v>
      </c>
      <c r="B604" s="88">
        <v>890</v>
      </c>
      <c r="C604" s="57" t="s">
        <v>418</v>
      </c>
      <c r="D604" s="26"/>
      <c r="E604" s="26"/>
      <c r="F604" s="26"/>
      <c r="G604" s="58">
        <f>SUM(G605,G611)</f>
        <v>2806</v>
      </c>
      <c r="H604" s="58">
        <f aca="true" t="shared" si="271" ref="H604:O604">SUM(H605,H611)</f>
        <v>0</v>
      </c>
      <c r="I604" s="58">
        <f t="shared" si="271"/>
        <v>2806</v>
      </c>
      <c r="J604" s="58">
        <f t="shared" si="271"/>
        <v>2909</v>
      </c>
      <c r="K604" s="58">
        <f t="shared" si="271"/>
        <v>0</v>
      </c>
      <c r="L604" s="58">
        <f t="shared" si="271"/>
        <v>2909</v>
      </c>
      <c r="M604" s="58">
        <f t="shared" si="271"/>
        <v>3023</v>
      </c>
      <c r="N604" s="58">
        <f t="shared" si="271"/>
        <v>0</v>
      </c>
      <c r="O604" s="58">
        <f t="shared" si="271"/>
        <v>3023</v>
      </c>
    </row>
    <row r="605" spans="1:15" ht="126">
      <c r="A605" s="180" t="s">
        <v>921</v>
      </c>
      <c r="B605" s="56" t="s">
        <v>922</v>
      </c>
      <c r="C605" s="57" t="s">
        <v>418</v>
      </c>
      <c r="D605" s="57" t="s">
        <v>280</v>
      </c>
      <c r="E605" s="26"/>
      <c r="F605" s="26"/>
      <c r="G605" s="58">
        <f aca="true" t="shared" si="272" ref="G605:O606">G606</f>
        <v>1416.1</v>
      </c>
      <c r="H605" s="58">
        <f t="shared" si="272"/>
        <v>0</v>
      </c>
      <c r="I605" s="58">
        <f t="shared" si="272"/>
        <v>1416.1</v>
      </c>
      <c r="J605" s="58">
        <f t="shared" si="272"/>
        <v>1462</v>
      </c>
      <c r="K605" s="58">
        <f t="shared" si="272"/>
        <v>0</v>
      </c>
      <c r="L605" s="58">
        <f t="shared" si="272"/>
        <v>1462</v>
      </c>
      <c r="M605" s="58">
        <f t="shared" si="272"/>
        <v>1521</v>
      </c>
      <c r="N605" s="58">
        <f t="shared" si="272"/>
        <v>0</v>
      </c>
      <c r="O605" s="58">
        <f t="shared" si="272"/>
        <v>1521</v>
      </c>
    </row>
    <row r="606" spans="1:15" ht="47.25">
      <c r="A606" s="60" t="s">
        <v>514</v>
      </c>
      <c r="B606" s="61" t="s">
        <v>922</v>
      </c>
      <c r="C606" s="24" t="s">
        <v>418</v>
      </c>
      <c r="D606" s="24" t="s">
        <v>280</v>
      </c>
      <c r="E606" s="62" t="s">
        <v>770</v>
      </c>
      <c r="F606" s="26"/>
      <c r="G606" s="15">
        <f t="shared" si="272"/>
        <v>1416.1</v>
      </c>
      <c r="H606" s="15">
        <f t="shared" si="272"/>
        <v>0</v>
      </c>
      <c r="I606" s="15">
        <f t="shared" si="272"/>
        <v>1416.1</v>
      </c>
      <c r="J606" s="15">
        <f t="shared" si="272"/>
        <v>1462</v>
      </c>
      <c r="K606" s="15">
        <f t="shared" si="272"/>
        <v>0</v>
      </c>
      <c r="L606" s="15">
        <f t="shared" si="272"/>
        <v>1462</v>
      </c>
      <c r="M606" s="15">
        <f t="shared" si="272"/>
        <v>1521</v>
      </c>
      <c r="N606" s="15">
        <f t="shared" si="272"/>
        <v>0</v>
      </c>
      <c r="O606" s="15">
        <f t="shared" si="272"/>
        <v>1521</v>
      </c>
    </row>
    <row r="607" spans="1:15" ht="31.5">
      <c r="A607" s="60" t="s">
        <v>772</v>
      </c>
      <c r="B607" s="61" t="s">
        <v>922</v>
      </c>
      <c r="C607" s="24" t="s">
        <v>418</v>
      </c>
      <c r="D607" s="24" t="s">
        <v>280</v>
      </c>
      <c r="E607" s="62" t="s">
        <v>771</v>
      </c>
      <c r="F607" s="59"/>
      <c r="G607" s="15">
        <f aca="true" t="shared" si="273" ref="G607:O607">SUM(G608:G610)</f>
        <v>1416.1</v>
      </c>
      <c r="H607" s="15">
        <f t="shared" si="273"/>
        <v>0</v>
      </c>
      <c r="I607" s="15">
        <f t="shared" si="273"/>
        <v>1416.1</v>
      </c>
      <c r="J607" s="15">
        <f t="shared" si="273"/>
        <v>1462</v>
      </c>
      <c r="K607" s="15">
        <f t="shared" si="273"/>
        <v>0</v>
      </c>
      <c r="L607" s="15">
        <f t="shared" si="273"/>
        <v>1462</v>
      </c>
      <c r="M607" s="15">
        <f t="shared" si="273"/>
        <v>1521</v>
      </c>
      <c r="N607" s="15">
        <f t="shared" si="273"/>
        <v>0</v>
      </c>
      <c r="O607" s="15">
        <f t="shared" si="273"/>
        <v>1521</v>
      </c>
    </row>
    <row r="608" spans="1:15" ht="216" customHeight="1">
      <c r="A608" s="182" t="s">
        <v>73</v>
      </c>
      <c r="B608" s="61" t="s">
        <v>922</v>
      </c>
      <c r="C608" s="24" t="s">
        <v>418</v>
      </c>
      <c r="D608" s="24" t="s">
        <v>280</v>
      </c>
      <c r="E608" s="26" t="s">
        <v>927</v>
      </c>
      <c r="F608" s="26">
        <v>100</v>
      </c>
      <c r="G608" s="15">
        <f>SUM(H608:I608)</f>
        <v>1295</v>
      </c>
      <c r="H608" s="17"/>
      <c r="I608" s="17">
        <v>1295</v>
      </c>
      <c r="J608" s="15">
        <f>SUM(K608:L608)</f>
        <v>1389</v>
      </c>
      <c r="K608" s="17"/>
      <c r="L608" s="17">
        <v>1389</v>
      </c>
      <c r="M608" s="15">
        <f>SUM(N608:O608)</f>
        <v>1444</v>
      </c>
      <c r="N608" s="17"/>
      <c r="O608" s="17">
        <v>1444</v>
      </c>
    </row>
    <row r="609" spans="1:15" ht="94.5">
      <c r="A609" s="183" t="s">
        <v>397</v>
      </c>
      <c r="B609" s="61" t="s">
        <v>922</v>
      </c>
      <c r="C609" s="24" t="s">
        <v>418</v>
      </c>
      <c r="D609" s="24" t="s">
        <v>280</v>
      </c>
      <c r="E609" s="26" t="s">
        <v>927</v>
      </c>
      <c r="F609" s="26">
        <v>200</v>
      </c>
      <c r="G609" s="15">
        <f>SUM(H609:I609)</f>
        <v>119.1</v>
      </c>
      <c r="H609" s="17"/>
      <c r="I609" s="17">
        <v>119.1</v>
      </c>
      <c r="J609" s="15">
        <f>SUM(K609:L609)</f>
        <v>71</v>
      </c>
      <c r="K609" s="17"/>
      <c r="L609" s="17">
        <v>71</v>
      </c>
      <c r="M609" s="15">
        <f>SUM(N609:O609)</f>
        <v>75</v>
      </c>
      <c r="N609" s="17"/>
      <c r="O609" s="17">
        <v>75</v>
      </c>
    </row>
    <row r="610" spans="1:15" ht="63">
      <c r="A610" s="183" t="s">
        <v>493</v>
      </c>
      <c r="B610" s="61" t="s">
        <v>922</v>
      </c>
      <c r="C610" s="24" t="s">
        <v>418</v>
      </c>
      <c r="D610" s="24" t="s">
        <v>280</v>
      </c>
      <c r="E610" s="26" t="s">
        <v>927</v>
      </c>
      <c r="F610" s="26" t="s">
        <v>48</v>
      </c>
      <c r="G610" s="15">
        <f>SUM(H610:I610)</f>
        <v>2</v>
      </c>
      <c r="H610" s="17"/>
      <c r="I610" s="17">
        <v>2</v>
      </c>
      <c r="J610" s="15">
        <f>SUM(K610:L610)</f>
        <v>2</v>
      </c>
      <c r="K610" s="17"/>
      <c r="L610" s="17">
        <v>2</v>
      </c>
      <c r="M610" s="15">
        <f>SUM(N610:O610)</f>
        <v>2</v>
      </c>
      <c r="N610" s="17"/>
      <c r="O610" s="17">
        <v>2</v>
      </c>
    </row>
    <row r="611" spans="1:15" s="21" customFormat="1" ht="31.5">
      <c r="A611" s="180" t="s">
        <v>923</v>
      </c>
      <c r="B611" s="56" t="s">
        <v>922</v>
      </c>
      <c r="C611" s="57" t="s">
        <v>418</v>
      </c>
      <c r="D611" s="57" t="s">
        <v>538</v>
      </c>
      <c r="E611" s="59"/>
      <c r="F611" s="121"/>
      <c r="G611" s="58">
        <f aca="true" t="shared" si="274" ref="G611:O612">G612</f>
        <v>1389.9</v>
      </c>
      <c r="H611" s="58">
        <f t="shared" si="274"/>
        <v>0</v>
      </c>
      <c r="I611" s="58">
        <f t="shared" si="274"/>
        <v>1389.9</v>
      </c>
      <c r="J611" s="58">
        <f t="shared" si="274"/>
        <v>1447</v>
      </c>
      <c r="K611" s="58">
        <f t="shared" si="274"/>
        <v>0</v>
      </c>
      <c r="L611" s="58">
        <f t="shared" si="274"/>
        <v>1447</v>
      </c>
      <c r="M611" s="58">
        <f t="shared" si="274"/>
        <v>1502</v>
      </c>
      <c r="N611" s="58">
        <f t="shared" si="274"/>
        <v>0</v>
      </c>
      <c r="O611" s="58">
        <f t="shared" si="274"/>
        <v>1502</v>
      </c>
    </row>
    <row r="612" spans="1:15" s="21" customFormat="1" ht="47.25">
      <c r="A612" s="60" t="s">
        <v>514</v>
      </c>
      <c r="B612" s="61" t="s">
        <v>922</v>
      </c>
      <c r="C612" s="24" t="s">
        <v>418</v>
      </c>
      <c r="D612" s="24" t="s">
        <v>538</v>
      </c>
      <c r="E612" s="62" t="s">
        <v>770</v>
      </c>
      <c r="F612" s="121"/>
      <c r="G612" s="15">
        <f t="shared" si="274"/>
        <v>1389.9</v>
      </c>
      <c r="H612" s="15">
        <f t="shared" si="274"/>
        <v>0</v>
      </c>
      <c r="I612" s="15">
        <f t="shared" si="274"/>
        <v>1389.9</v>
      </c>
      <c r="J612" s="15">
        <f t="shared" si="274"/>
        <v>1447</v>
      </c>
      <c r="K612" s="15">
        <f t="shared" si="274"/>
        <v>0</v>
      </c>
      <c r="L612" s="15">
        <f t="shared" si="274"/>
        <v>1447</v>
      </c>
      <c r="M612" s="15">
        <f t="shared" si="274"/>
        <v>1502</v>
      </c>
      <c r="N612" s="15">
        <f t="shared" si="274"/>
        <v>0</v>
      </c>
      <c r="O612" s="15">
        <f t="shared" si="274"/>
        <v>1502</v>
      </c>
    </row>
    <row r="613" spans="1:15" s="21" customFormat="1" ht="31.5">
      <c r="A613" s="60" t="s">
        <v>772</v>
      </c>
      <c r="B613" s="61" t="s">
        <v>922</v>
      </c>
      <c r="C613" s="24" t="s">
        <v>418</v>
      </c>
      <c r="D613" s="24" t="s">
        <v>538</v>
      </c>
      <c r="E613" s="62" t="s">
        <v>771</v>
      </c>
      <c r="F613" s="59"/>
      <c r="G613" s="15">
        <f>SUM(G614:G617)</f>
        <v>1389.9</v>
      </c>
      <c r="H613" s="15">
        <f aca="true" t="shared" si="275" ref="H613:O613">SUM(H614:H617)</f>
        <v>0</v>
      </c>
      <c r="I613" s="15">
        <f t="shared" si="275"/>
        <v>1389.9</v>
      </c>
      <c r="J613" s="15">
        <f t="shared" si="275"/>
        <v>1447</v>
      </c>
      <c r="K613" s="15">
        <f t="shared" si="275"/>
        <v>0</v>
      </c>
      <c r="L613" s="15">
        <f t="shared" si="275"/>
        <v>1447</v>
      </c>
      <c r="M613" s="15">
        <f t="shared" si="275"/>
        <v>1502</v>
      </c>
      <c r="N613" s="15">
        <f t="shared" si="275"/>
        <v>0</v>
      </c>
      <c r="O613" s="15">
        <f t="shared" si="275"/>
        <v>1502</v>
      </c>
    </row>
    <row r="614" spans="1:15" ht="94.5">
      <c r="A614" s="183" t="s">
        <v>405</v>
      </c>
      <c r="B614" s="61" t="s">
        <v>922</v>
      </c>
      <c r="C614" s="24" t="s">
        <v>418</v>
      </c>
      <c r="D614" s="24" t="s">
        <v>538</v>
      </c>
      <c r="E614" s="26" t="s">
        <v>927</v>
      </c>
      <c r="F614" s="26">
        <v>200</v>
      </c>
      <c r="G614" s="15">
        <f>SUM(H614:I614)</f>
        <v>79.9</v>
      </c>
      <c r="H614" s="17"/>
      <c r="I614" s="17">
        <v>79.9</v>
      </c>
      <c r="J614" s="15">
        <f>SUM(K614:L614)</f>
        <v>58</v>
      </c>
      <c r="K614" s="17"/>
      <c r="L614" s="17">
        <v>58</v>
      </c>
      <c r="M614" s="15">
        <f>SUM(N614:O614)</f>
        <v>58</v>
      </c>
      <c r="N614" s="17"/>
      <c r="O614" s="17">
        <v>58</v>
      </c>
    </row>
    <row r="615" spans="1:15" ht="81" customHeight="1">
      <c r="A615" s="183" t="s">
        <v>241</v>
      </c>
      <c r="B615" s="61" t="s">
        <v>922</v>
      </c>
      <c r="C615" s="24" t="s">
        <v>418</v>
      </c>
      <c r="D615" s="24" t="s">
        <v>538</v>
      </c>
      <c r="E615" s="26" t="s">
        <v>927</v>
      </c>
      <c r="F615" s="26" t="s">
        <v>59</v>
      </c>
      <c r="G615" s="15">
        <f>SUM(H615:I615)</f>
        <v>10</v>
      </c>
      <c r="H615" s="17"/>
      <c r="I615" s="17">
        <v>10</v>
      </c>
      <c r="J615" s="15">
        <f>SUM(K615:L615)</f>
        <v>0</v>
      </c>
      <c r="K615" s="17"/>
      <c r="L615" s="17"/>
      <c r="M615" s="15">
        <f>SUM(N615:O615)</f>
        <v>0</v>
      </c>
      <c r="N615" s="17"/>
      <c r="O615" s="17"/>
    </row>
    <row r="616" spans="1:15" ht="259.5" customHeight="1">
      <c r="A616" s="182" t="s">
        <v>406</v>
      </c>
      <c r="B616" s="61" t="s">
        <v>922</v>
      </c>
      <c r="C616" s="24" t="s">
        <v>418</v>
      </c>
      <c r="D616" s="24" t="s">
        <v>538</v>
      </c>
      <c r="E616" s="26" t="s">
        <v>208</v>
      </c>
      <c r="F616" s="26">
        <v>100</v>
      </c>
      <c r="G616" s="15">
        <f>SUM(H616:I616)</f>
        <v>1296</v>
      </c>
      <c r="H616" s="17"/>
      <c r="I616" s="17">
        <v>1296</v>
      </c>
      <c r="J616" s="15">
        <f>SUM(K616:L616)</f>
        <v>1389</v>
      </c>
      <c r="K616" s="17"/>
      <c r="L616" s="17">
        <v>1389</v>
      </c>
      <c r="M616" s="15">
        <f>SUM(N616:O616)</f>
        <v>1444</v>
      </c>
      <c r="N616" s="17"/>
      <c r="O616" s="17">
        <v>1444</v>
      </c>
    </row>
    <row r="617" spans="1:15" ht="110.25">
      <c r="A617" s="182" t="s">
        <v>804</v>
      </c>
      <c r="B617" s="61" t="s">
        <v>922</v>
      </c>
      <c r="C617" s="24" t="s">
        <v>418</v>
      </c>
      <c r="D617" s="24" t="s">
        <v>538</v>
      </c>
      <c r="E617" s="26" t="s">
        <v>803</v>
      </c>
      <c r="F617" s="26" t="s">
        <v>386</v>
      </c>
      <c r="G617" s="15">
        <f>SUM(H617:I617)</f>
        <v>4</v>
      </c>
      <c r="H617" s="17"/>
      <c r="I617" s="17">
        <v>4</v>
      </c>
      <c r="J617" s="15">
        <f>SUM(K617:L617)</f>
        <v>0</v>
      </c>
      <c r="K617" s="17"/>
      <c r="L617" s="17"/>
      <c r="M617" s="15">
        <f>SUM(N617:O617)</f>
        <v>0</v>
      </c>
      <c r="N617" s="17"/>
      <c r="O617" s="17"/>
    </row>
    <row r="618" ht="15.75">
      <c r="A618" s="193"/>
    </row>
    <row r="619" ht="15.75">
      <c r="A619" s="193"/>
    </row>
    <row r="620" ht="15.75">
      <c r="A620" s="193"/>
    </row>
    <row r="621" ht="15.75">
      <c r="A621" s="193"/>
    </row>
    <row r="622" ht="15.75">
      <c r="A622" s="193"/>
    </row>
    <row r="623" ht="15.75">
      <c r="A623" s="193"/>
    </row>
    <row r="624" ht="15.75">
      <c r="A624" s="193"/>
    </row>
    <row r="625" ht="15.75">
      <c r="A625" s="193"/>
    </row>
    <row r="626" ht="15.75">
      <c r="A626" s="193"/>
    </row>
    <row r="627" ht="15.75">
      <c r="A627" s="193"/>
    </row>
    <row r="628" ht="15.75">
      <c r="A628" s="193"/>
    </row>
    <row r="629" ht="15.75">
      <c r="A629" s="193"/>
    </row>
    <row r="630" ht="15.75">
      <c r="A630" s="193"/>
    </row>
    <row r="631" ht="15.75">
      <c r="A631" s="193"/>
    </row>
    <row r="632" ht="15.75">
      <c r="A632" s="193"/>
    </row>
    <row r="633" ht="15.75">
      <c r="A633" s="193"/>
    </row>
    <row r="634" ht="15.75">
      <c r="A634" s="193"/>
    </row>
    <row r="635" ht="15.75">
      <c r="A635" s="193"/>
    </row>
    <row r="636" ht="15.75">
      <c r="A636" s="193"/>
    </row>
    <row r="637" ht="15.75">
      <c r="A637" s="193"/>
    </row>
    <row r="638" ht="15.75">
      <c r="A638" s="193"/>
    </row>
    <row r="639" ht="15.75">
      <c r="A639" s="193"/>
    </row>
    <row r="640" ht="15.75">
      <c r="A640" s="193"/>
    </row>
    <row r="641" ht="15.75">
      <c r="A641" s="193"/>
    </row>
    <row r="642" ht="15.75">
      <c r="A642" s="193"/>
    </row>
    <row r="643" ht="15.75">
      <c r="A643" s="193"/>
    </row>
    <row r="644" ht="15.75">
      <c r="A644" s="193"/>
    </row>
    <row r="645" ht="15.75">
      <c r="A645" s="193"/>
    </row>
    <row r="646" ht="15.75">
      <c r="A646" s="193"/>
    </row>
    <row r="647" ht="15.75">
      <c r="A647" s="193"/>
    </row>
    <row r="648" ht="15.75">
      <c r="A648" s="193"/>
    </row>
    <row r="649" ht="15.75">
      <c r="A649" s="193"/>
    </row>
    <row r="650" ht="15.75">
      <c r="A650" s="193"/>
    </row>
    <row r="651" ht="15.75">
      <c r="A651" s="193"/>
    </row>
    <row r="652" ht="15.75">
      <c r="A652" s="193"/>
    </row>
    <row r="653" ht="15.75">
      <c r="A653" s="193"/>
    </row>
    <row r="654" ht="15.75">
      <c r="A654" s="193"/>
    </row>
    <row r="655" ht="15.75">
      <c r="A655" s="193"/>
    </row>
    <row r="656" ht="15.75">
      <c r="A656" s="193"/>
    </row>
    <row r="657" ht="15.75">
      <c r="A657" s="193"/>
    </row>
    <row r="658" ht="15.75">
      <c r="A658" s="193"/>
    </row>
    <row r="659" ht="15.75">
      <c r="A659" s="193"/>
    </row>
    <row r="660" ht="15.75">
      <c r="A660" s="193"/>
    </row>
    <row r="661" ht="15.75">
      <c r="A661" s="193"/>
    </row>
    <row r="662" ht="15.75">
      <c r="A662" s="193"/>
    </row>
    <row r="663" ht="15.75">
      <c r="A663" s="193"/>
    </row>
    <row r="664" ht="15.75">
      <c r="A664" s="193"/>
    </row>
    <row r="665" ht="15.75">
      <c r="A665" s="193"/>
    </row>
    <row r="666" ht="15.75">
      <c r="A666" s="193"/>
    </row>
    <row r="667" ht="15.75">
      <c r="A667" s="193"/>
    </row>
    <row r="668" ht="15.75">
      <c r="A668" s="193"/>
    </row>
    <row r="669" ht="15.75">
      <c r="A669" s="193"/>
    </row>
    <row r="670" ht="15.75">
      <c r="A670" s="193"/>
    </row>
    <row r="671" ht="15.75">
      <c r="A671" s="193"/>
    </row>
    <row r="672" ht="15.75">
      <c r="A672" s="193"/>
    </row>
    <row r="673" ht="15.75">
      <c r="A673" s="193"/>
    </row>
    <row r="674" ht="15.75">
      <c r="A674" s="193"/>
    </row>
    <row r="675" ht="15.75">
      <c r="A675" s="193"/>
    </row>
    <row r="676" ht="15.75">
      <c r="A676" s="193"/>
    </row>
    <row r="677" ht="15.75">
      <c r="A677" s="193"/>
    </row>
    <row r="678" ht="15.75">
      <c r="A678" s="193"/>
    </row>
    <row r="679" ht="15.75">
      <c r="A679" s="193"/>
    </row>
    <row r="680" ht="15.75">
      <c r="A680" s="193"/>
    </row>
    <row r="681" ht="15.75">
      <c r="A681" s="193"/>
    </row>
    <row r="682" ht="15.75">
      <c r="A682" s="193"/>
    </row>
    <row r="683" ht="15.75">
      <c r="A683" s="193"/>
    </row>
    <row r="684" ht="15.75">
      <c r="A684" s="193"/>
    </row>
    <row r="685" ht="15.75">
      <c r="A685" s="193"/>
    </row>
    <row r="686" ht="15.75">
      <c r="A686" s="193"/>
    </row>
    <row r="687" ht="15.75">
      <c r="A687" s="193"/>
    </row>
    <row r="688" ht="15.75">
      <c r="A688" s="193"/>
    </row>
    <row r="689" ht="15.75">
      <c r="A689" s="193"/>
    </row>
    <row r="690" ht="15.75">
      <c r="A690" s="193"/>
    </row>
    <row r="691" ht="15.75">
      <c r="A691" s="193"/>
    </row>
    <row r="692" ht="15.75">
      <c r="A692" s="193"/>
    </row>
    <row r="693" ht="15.75">
      <c r="A693" s="193"/>
    </row>
    <row r="694" ht="15.75">
      <c r="A694" s="193"/>
    </row>
    <row r="695" ht="15.75">
      <c r="A695" s="193"/>
    </row>
    <row r="696" ht="15.75">
      <c r="A696" s="193"/>
    </row>
    <row r="697" ht="15.75">
      <c r="A697" s="193"/>
    </row>
    <row r="698" ht="15.75">
      <c r="A698" s="193"/>
    </row>
    <row r="699" ht="15.75">
      <c r="A699" s="193"/>
    </row>
    <row r="700" ht="15.75">
      <c r="A700" s="193"/>
    </row>
    <row r="701" ht="15.75">
      <c r="A701" s="193"/>
    </row>
    <row r="702" ht="15.75">
      <c r="A702" s="193"/>
    </row>
    <row r="703" ht="15.75">
      <c r="A703" s="193"/>
    </row>
    <row r="704" ht="15.75">
      <c r="A704" s="193"/>
    </row>
    <row r="705" ht="15.75">
      <c r="A705" s="193"/>
    </row>
    <row r="706" ht="15.75">
      <c r="A706" s="193"/>
    </row>
    <row r="707" ht="15.75">
      <c r="A707" s="193"/>
    </row>
    <row r="708" ht="15.75">
      <c r="A708" s="193"/>
    </row>
    <row r="709" ht="15.75">
      <c r="A709" s="193"/>
    </row>
    <row r="710" ht="15.75">
      <c r="A710" s="193"/>
    </row>
  </sheetData>
  <sheetProtection/>
  <mergeCells count="21">
    <mergeCell ref="I10:I11"/>
    <mergeCell ref="G10:G11"/>
    <mergeCell ref="H10:H11"/>
    <mergeCell ref="F10:F11"/>
    <mergeCell ref="E10:E11"/>
    <mergeCell ref="A10:A11"/>
    <mergeCell ref="B10:B11"/>
    <mergeCell ref="C10:C11"/>
    <mergeCell ref="D10:D11"/>
    <mergeCell ref="O10:O11"/>
    <mergeCell ref="J10:J11"/>
    <mergeCell ref="K10:K11"/>
    <mergeCell ref="L10:L11"/>
    <mergeCell ref="M10:M11"/>
    <mergeCell ref="N10:N11"/>
    <mergeCell ref="A6:M6"/>
    <mergeCell ref="A7:M7"/>
    <mergeCell ref="A1:M1"/>
    <mergeCell ref="A2:M2"/>
    <mergeCell ref="A3:M3"/>
    <mergeCell ref="A4:M4"/>
  </mergeCells>
  <printOptions/>
  <pageMargins left="0.5905511811023623" right="0" top="0.3937007874015748" bottom="0.1968503937007874" header="0" footer="0"/>
  <pageSetup firstPageNumber="12" useFirstPageNumber="1" horizontalDpi="600" verticalDpi="600" orientation="portrait" paperSize="9" scale="95" r:id="rId1"/>
  <headerFooter alignWithMargins="0">
    <oddHeader>&amp;C&amp;P</oddHeader>
  </headerFooter>
  <rowBreaks count="1" manualBreakCount="1">
    <brk id="60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99"/>
  <sheetViews>
    <sheetView zoomScale="80" zoomScaleNormal="80" zoomScalePageLayoutView="0" workbookViewId="0" topLeftCell="A1">
      <selection activeCell="P6" sqref="P6"/>
    </sheetView>
  </sheetViews>
  <sheetFormatPr defaultColWidth="9.00390625" defaultRowHeight="12.75"/>
  <cols>
    <col min="1" max="1" width="31.125" style="122" customWidth="1"/>
    <col min="2" max="2" width="4.625" style="124" customWidth="1"/>
    <col min="3" max="3" width="5.00390625" style="124" customWidth="1"/>
    <col min="4" max="4" width="15.00390625" style="124" customWidth="1"/>
    <col min="5" max="5" width="5.625" style="124" customWidth="1"/>
    <col min="6" max="6" width="13.00390625" style="125" customWidth="1"/>
    <col min="7" max="7" width="14.75390625" style="35" hidden="1" customWidth="1"/>
    <col min="8" max="8" width="12.375" style="35" hidden="1" customWidth="1"/>
    <col min="9" max="9" width="12.875" style="125" customWidth="1"/>
    <col min="10" max="10" width="11.625" style="35" hidden="1" customWidth="1"/>
    <col min="11" max="11" width="11.875" style="35" hidden="1" customWidth="1"/>
    <col min="12" max="12" width="12.875" style="125" customWidth="1"/>
    <col min="13" max="13" width="12.375" style="35" hidden="1" customWidth="1"/>
    <col min="14" max="14" width="11.625" style="35" hidden="1" customWidth="1"/>
    <col min="15" max="15" width="9.125" style="27" customWidth="1"/>
    <col min="16" max="16" width="9.875" style="27" bestFit="1" customWidth="1"/>
    <col min="17" max="16384" width="9.125" style="27" customWidth="1"/>
  </cols>
  <sheetData>
    <row r="1" spans="1:14" s="29" customFormat="1" ht="18.75">
      <c r="A1" s="195" t="s">
        <v>1019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28"/>
      <c r="N1" s="28"/>
    </row>
    <row r="2" spans="1:14" s="29" customFormat="1" ht="18.75">
      <c r="A2" s="195" t="s">
        <v>1021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28"/>
      <c r="N2" s="28"/>
    </row>
    <row r="3" spans="1:14" s="29" customFormat="1" ht="18.75">
      <c r="A3" s="195" t="s">
        <v>937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28"/>
      <c r="N3" s="28"/>
    </row>
    <row r="4" spans="1:14" s="29" customFormat="1" ht="18.75">
      <c r="A4" s="195" t="s">
        <v>306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28"/>
    </row>
    <row r="5" spans="1:14" s="29" customFormat="1" ht="18.75">
      <c r="A5" s="30"/>
      <c r="B5" s="32"/>
      <c r="C5" s="32"/>
      <c r="D5" s="32"/>
      <c r="E5" s="32"/>
      <c r="F5" s="33"/>
      <c r="G5" s="28"/>
      <c r="H5" s="28"/>
      <c r="I5" s="33"/>
      <c r="J5" s="28"/>
      <c r="K5" s="28"/>
      <c r="L5" s="33"/>
      <c r="M5" s="28"/>
      <c r="N5" s="28"/>
    </row>
    <row r="6" spans="1:14" s="29" customFormat="1" ht="93" customHeight="1">
      <c r="A6" s="194" t="s">
        <v>292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28"/>
      <c r="N6" s="28"/>
    </row>
    <row r="7" spans="1:14" s="29" customFormat="1" ht="27" customHeight="1">
      <c r="A7" s="34"/>
      <c r="B7" s="152"/>
      <c r="C7" s="152"/>
      <c r="D7" s="152"/>
      <c r="E7" s="152"/>
      <c r="G7" s="35"/>
      <c r="H7" s="35"/>
      <c r="I7" s="36"/>
      <c r="J7" s="35"/>
      <c r="K7" s="35"/>
      <c r="L7" s="46" t="s">
        <v>834</v>
      </c>
      <c r="M7" s="35"/>
      <c r="N7" s="35"/>
    </row>
    <row r="8" spans="1:14" s="53" customFormat="1" ht="12.75">
      <c r="A8" s="208" t="s">
        <v>835</v>
      </c>
      <c r="B8" s="200" t="s">
        <v>836</v>
      </c>
      <c r="C8" s="200" t="s">
        <v>613</v>
      </c>
      <c r="D8" s="200" t="s">
        <v>837</v>
      </c>
      <c r="E8" s="200" t="s">
        <v>612</v>
      </c>
      <c r="F8" s="205" t="s">
        <v>952</v>
      </c>
      <c r="G8" s="203" t="s">
        <v>838</v>
      </c>
      <c r="H8" s="203" t="s">
        <v>839</v>
      </c>
      <c r="I8" s="205" t="s">
        <v>402</v>
      </c>
      <c r="J8" s="203" t="s">
        <v>838</v>
      </c>
      <c r="K8" s="203" t="s">
        <v>839</v>
      </c>
      <c r="L8" s="198" t="s">
        <v>1007</v>
      </c>
      <c r="M8" s="207" t="s">
        <v>838</v>
      </c>
      <c r="N8" s="203" t="s">
        <v>839</v>
      </c>
    </row>
    <row r="9" spans="1:14" s="53" customFormat="1" ht="30" customHeight="1">
      <c r="A9" s="208"/>
      <c r="B9" s="200"/>
      <c r="C9" s="200"/>
      <c r="D9" s="200"/>
      <c r="E9" s="200"/>
      <c r="F9" s="206"/>
      <c r="G9" s="204"/>
      <c r="H9" s="204"/>
      <c r="I9" s="206"/>
      <c r="J9" s="204"/>
      <c r="K9" s="204"/>
      <c r="L9" s="198"/>
      <c r="M9" s="207"/>
      <c r="N9" s="204"/>
    </row>
    <row r="10" spans="1:14" ht="31.5">
      <c r="A10" s="153" t="s">
        <v>381</v>
      </c>
      <c r="B10" s="57" t="s">
        <v>418</v>
      </c>
      <c r="C10" s="26"/>
      <c r="D10" s="26"/>
      <c r="E10" s="26"/>
      <c r="F10" s="58">
        <f aca="true" t="shared" si="0" ref="F10:N10">SUM(F11,F15,F21,F39,F43,F49,F56,F60)</f>
        <v>76616.69999999998</v>
      </c>
      <c r="G10" s="58">
        <f t="shared" si="0"/>
        <v>778</v>
      </c>
      <c r="H10" s="58">
        <f t="shared" si="0"/>
        <v>75838.69999999998</v>
      </c>
      <c r="I10" s="58">
        <f t="shared" si="0"/>
        <v>65675</v>
      </c>
      <c r="J10" s="58">
        <f t="shared" si="0"/>
        <v>770.5</v>
      </c>
      <c r="K10" s="58">
        <f t="shared" si="0"/>
        <v>64904.5</v>
      </c>
      <c r="L10" s="58">
        <f t="shared" si="0"/>
        <v>74204.8</v>
      </c>
      <c r="M10" s="58">
        <f t="shared" si="0"/>
        <v>797.3</v>
      </c>
      <c r="N10" s="58">
        <f t="shared" si="0"/>
        <v>73407.5</v>
      </c>
    </row>
    <row r="11" spans="1:14" ht="69" customHeight="1">
      <c r="A11" s="153" t="s">
        <v>383</v>
      </c>
      <c r="B11" s="57" t="s">
        <v>418</v>
      </c>
      <c r="C11" s="57" t="s">
        <v>424</v>
      </c>
      <c r="D11" s="59"/>
      <c r="E11" s="59"/>
      <c r="F11" s="58">
        <f>F12</f>
        <v>2428</v>
      </c>
      <c r="G11" s="58">
        <f aca="true" t="shared" si="1" ref="G11:N13">G12</f>
        <v>0</v>
      </c>
      <c r="H11" s="58">
        <f t="shared" si="1"/>
        <v>2428</v>
      </c>
      <c r="I11" s="58">
        <f>I12</f>
        <v>2525</v>
      </c>
      <c r="J11" s="58">
        <f t="shared" si="1"/>
        <v>0</v>
      </c>
      <c r="K11" s="58">
        <f t="shared" si="1"/>
        <v>2525</v>
      </c>
      <c r="L11" s="58">
        <f>L12</f>
        <v>2646</v>
      </c>
      <c r="M11" s="58">
        <f t="shared" si="1"/>
        <v>0</v>
      </c>
      <c r="N11" s="58">
        <f t="shared" si="1"/>
        <v>2646</v>
      </c>
    </row>
    <row r="12" spans="1:14" ht="47.25">
      <c r="A12" s="60" t="s">
        <v>514</v>
      </c>
      <c r="B12" s="26" t="s">
        <v>418</v>
      </c>
      <c r="C12" s="24" t="s">
        <v>424</v>
      </c>
      <c r="D12" s="62" t="s">
        <v>770</v>
      </c>
      <c r="E12" s="59"/>
      <c r="F12" s="15">
        <f>F13</f>
        <v>2428</v>
      </c>
      <c r="G12" s="15">
        <f t="shared" si="1"/>
        <v>0</v>
      </c>
      <c r="H12" s="15">
        <f t="shared" si="1"/>
        <v>2428</v>
      </c>
      <c r="I12" s="15">
        <f>I13</f>
        <v>2525</v>
      </c>
      <c r="J12" s="15">
        <f t="shared" si="1"/>
        <v>0</v>
      </c>
      <c r="K12" s="15">
        <f t="shared" si="1"/>
        <v>2525</v>
      </c>
      <c r="L12" s="15">
        <f>L13</f>
        <v>2646</v>
      </c>
      <c r="M12" s="15">
        <f t="shared" si="1"/>
        <v>0</v>
      </c>
      <c r="N12" s="15">
        <f t="shared" si="1"/>
        <v>2646</v>
      </c>
    </row>
    <row r="13" spans="1:14" ht="31.5">
      <c r="A13" s="60" t="s">
        <v>772</v>
      </c>
      <c r="B13" s="24" t="s">
        <v>418</v>
      </c>
      <c r="C13" s="24" t="s">
        <v>424</v>
      </c>
      <c r="D13" s="62" t="s">
        <v>771</v>
      </c>
      <c r="E13" s="59"/>
      <c r="F13" s="15">
        <f>F14</f>
        <v>2428</v>
      </c>
      <c r="G13" s="15">
        <f t="shared" si="1"/>
        <v>0</v>
      </c>
      <c r="H13" s="15">
        <f t="shared" si="1"/>
        <v>2428</v>
      </c>
      <c r="I13" s="15">
        <f>I14</f>
        <v>2525</v>
      </c>
      <c r="J13" s="15">
        <f t="shared" si="1"/>
        <v>0</v>
      </c>
      <c r="K13" s="15">
        <f t="shared" si="1"/>
        <v>2525</v>
      </c>
      <c r="L13" s="15">
        <f>L14</f>
        <v>2646</v>
      </c>
      <c r="M13" s="15">
        <f t="shared" si="1"/>
        <v>0</v>
      </c>
      <c r="N13" s="15">
        <f t="shared" si="1"/>
        <v>2646</v>
      </c>
    </row>
    <row r="14" spans="1:14" ht="204.75">
      <c r="A14" s="22" t="s">
        <v>773</v>
      </c>
      <c r="B14" s="24" t="s">
        <v>418</v>
      </c>
      <c r="C14" s="24" t="s">
        <v>424</v>
      </c>
      <c r="D14" s="26" t="s">
        <v>924</v>
      </c>
      <c r="E14" s="26" t="s">
        <v>384</v>
      </c>
      <c r="F14" s="15">
        <f>SUM(G14:H14)</f>
        <v>2428</v>
      </c>
      <c r="G14" s="15"/>
      <c r="H14" s="15">
        <v>2428</v>
      </c>
      <c r="I14" s="15">
        <f>SUM(J14:K14)</f>
        <v>2525</v>
      </c>
      <c r="J14" s="15">
        <v>0</v>
      </c>
      <c r="K14" s="15">
        <v>2525</v>
      </c>
      <c r="L14" s="15">
        <f>SUM(M14:N14)</f>
        <v>2646</v>
      </c>
      <c r="M14" s="15">
        <v>0</v>
      </c>
      <c r="N14" s="15">
        <v>2646</v>
      </c>
    </row>
    <row r="15" spans="1:14" ht="99" customHeight="1">
      <c r="A15" s="153" t="s">
        <v>921</v>
      </c>
      <c r="B15" s="57" t="s">
        <v>418</v>
      </c>
      <c r="C15" s="57" t="s">
        <v>280</v>
      </c>
      <c r="D15" s="26"/>
      <c r="E15" s="59"/>
      <c r="F15" s="58">
        <f aca="true" t="shared" si="2" ref="F15:N16">F16</f>
        <v>1416.1</v>
      </c>
      <c r="G15" s="58">
        <f t="shared" si="2"/>
        <v>0</v>
      </c>
      <c r="H15" s="58">
        <f t="shared" si="2"/>
        <v>1416.1</v>
      </c>
      <c r="I15" s="58">
        <f t="shared" si="2"/>
        <v>1462</v>
      </c>
      <c r="J15" s="58">
        <f t="shared" si="2"/>
        <v>0</v>
      </c>
      <c r="K15" s="58">
        <f t="shared" si="2"/>
        <v>1462</v>
      </c>
      <c r="L15" s="58">
        <f t="shared" si="2"/>
        <v>1521</v>
      </c>
      <c r="M15" s="58">
        <f t="shared" si="2"/>
        <v>0</v>
      </c>
      <c r="N15" s="58">
        <f t="shared" si="2"/>
        <v>1521</v>
      </c>
    </row>
    <row r="16" spans="1:14" ht="47.25">
      <c r="A16" s="60" t="s">
        <v>514</v>
      </c>
      <c r="B16" s="24" t="s">
        <v>418</v>
      </c>
      <c r="C16" s="24" t="s">
        <v>280</v>
      </c>
      <c r="D16" s="62" t="s">
        <v>770</v>
      </c>
      <c r="E16" s="59"/>
      <c r="F16" s="15">
        <f t="shared" si="2"/>
        <v>1416.1</v>
      </c>
      <c r="G16" s="15">
        <f t="shared" si="2"/>
        <v>0</v>
      </c>
      <c r="H16" s="15">
        <f t="shared" si="2"/>
        <v>1416.1</v>
      </c>
      <c r="I16" s="15">
        <f t="shared" si="2"/>
        <v>1462</v>
      </c>
      <c r="J16" s="15">
        <f t="shared" si="2"/>
        <v>0</v>
      </c>
      <c r="K16" s="15">
        <f t="shared" si="2"/>
        <v>1462</v>
      </c>
      <c r="L16" s="15">
        <f t="shared" si="2"/>
        <v>1521</v>
      </c>
      <c r="M16" s="15">
        <f t="shared" si="2"/>
        <v>0</v>
      </c>
      <c r="N16" s="15">
        <f t="shared" si="2"/>
        <v>1521</v>
      </c>
    </row>
    <row r="17" spans="1:14" ht="31.5">
      <c r="A17" s="60" t="s">
        <v>772</v>
      </c>
      <c r="B17" s="24" t="s">
        <v>418</v>
      </c>
      <c r="C17" s="24" t="s">
        <v>280</v>
      </c>
      <c r="D17" s="62" t="s">
        <v>771</v>
      </c>
      <c r="E17" s="59"/>
      <c r="F17" s="15">
        <f aca="true" t="shared" si="3" ref="F17:N17">SUM(F18:F20)</f>
        <v>1416.1</v>
      </c>
      <c r="G17" s="15">
        <f t="shared" si="3"/>
        <v>0</v>
      </c>
      <c r="H17" s="15">
        <f t="shared" si="3"/>
        <v>1416.1</v>
      </c>
      <c r="I17" s="15">
        <f t="shared" si="3"/>
        <v>1462</v>
      </c>
      <c r="J17" s="15">
        <f t="shared" si="3"/>
        <v>0</v>
      </c>
      <c r="K17" s="15">
        <f t="shared" si="3"/>
        <v>1462</v>
      </c>
      <c r="L17" s="15">
        <f t="shared" si="3"/>
        <v>1521</v>
      </c>
      <c r="M17" s="15">
        <f t="shared" si="3"/>
        <v>0</v>
      </c>
      <c r="N17" s="15">
        <f t="shared" si="3"/>
        <v>1521</v>
      </c>
    </row>
    <row r="18" spans="1:14" ht="173.25">
      <c r="A18" s="68" t="s">
        <v>73</v>
      </c>
      <c r="B18" s="24" t="s">
        <v>418</v>
      </c>
      <c r="C18" s="24" t="s">
        <v>280</v>
      </c>
      <c r="D18" s="26" t="s">
        <v>927</v>
      </c>
      <c r="E18" s="26">
        <v>100</v>
      </c>
      <c r="F18" s="15">
        <f>SUM(G18:H18)</f>
        <v>1295</v>
      </c>
      <c r="G18" s="17"/>
      <c r="H18" s="17">
        <v>1295</v>
      </c>
      <c r="I18" s="15">
        <f>SUM(J18:K18)</f>
        <v>1389</v>
      </c>
      <c r="J18" s="17"/>
      <c r="K18" s="17">
        <v>1389</v>
      </c>
      <c r="L18" s="15">
        <f>SUM(M18:N18)</f>
        <v>1444</v>
      </c>
      <c r="M18" s="17"/>
      <c r="N18" s="17">
        <v>1444</v>
      </c>
    </row>
    <row r="19" spans="1:14" ht="94.5">
      <c r="A19" s="69" t="s">
        <v>397</v>
      </c>
      <c r="B19" s="24" t="s">
        <v>418</v>
      </c>
      <c r="C19" s="24" t="s">
        <v>280</v>
      </c>
      <c r="D19" s="26" t="s">
        <v>927</v>
      </c>
      <c r="E19" s="26">
        <v>200</v>
      </c>
      <c r="F19" s="15">
        <f>SUM(G19:H19)</f>
        <v>119.1</v>
      </c>
      <c r="G19" s="17"/>
      <c r="H19" s="17">
        <v>119.1</v>
      </c>
      <c r="I19" s="15">
        <f>SUM(J19:K19)</f>
        <v>71</v>
      </c>
      <c r="J19" s="17"/>
      <c r="K19" s="17">
        <v>71</v>
      </c>
      <c r="L19" s="15">
        <f>SUM(M19:N19)</f>
        <v>75</v>
      </c>
      <c r="M19" s="17"/>
      <c r="N19" s="17">
        <v>75</v>
      </c>
    </row>
    <row r="20" spans="1:14" ht="63">
      <c r="A20" s="69" t="s">
        <v>493</v>
      </c>
      <c r="B20" s="24" t="s">
        <v>418</v>
      </c>
      <c r="C20" s="24" t="s">
        <v>280</v>
      </c>
      <c r="D20" s="26" t="s">
        <v>927</v>
      </c>
      <c r="E20" s="26" t="s">
        <v>48</v>
      </c>
      <c r="F20" s="15">
        <f>SUM(G20:H20)</f>
        <v>2</v>
      </c>
      <c r="G20" s="17"/>
      <c r="H20" s="17">
        <v>2</v>
      </c>
      <c r="I20" s="15">
        <f>SUM(J20:K20)</f>
        <v>2</v>
      </c>
      <c r="J20" s="17"/>
      <c r="K20" s="17">
        <v>2</v>
      </c>
      <c r="L20" s="15">
        <f>SUM(M20:N20)</f>
        <v>2</v>
      </c>
      <c r="M20" s="17"/>
      <c r="N20" s="17">
        <v>2</v>
      </c>
    </row>
    <row r="21" spans="1:14" ht="94.5">
      <c r="A21" s="54" t="s">
        <v>385</v>
      </c>
      <c r="B21" s="57" t="s">
        <v>418</v>
      </c>
      <c r="C21" s="57" t="s">
        <v>419</v>
      </c>
      <c r="D21" s="26"/>
      <c r="E21" s="26"/>
      <c r="F21" s="58">
        <f>SUM(F22,F26,F33)</f>
        <v>53268.3</v>
      </c>
      <c r="G21" s="58">
        <f aca="true" t="shared" si="4" ref="G21:N21">SUM(G22,G26,G33)</f>
        <v>0</v>
      </c>
      <c r="H21" s="58">
        <f t="shared" si="4"/>
        <v>53268.3</v>
      </c>
      <c r="I21" s="58">
        <f t="shared" si="4"/>
        <v>42882.2</v>
      </c>
      <c r="J21" s="58">
        <f t="shared" si="4"/>
        <v>0</v>
      </c>
      <c r="K21" s="58">
        <f t="shared" si="4"/>
        <v>42882.2</v>
      </c>
      <c r="L21" s="58">
        <f t="shared" si="4"/>
        <v>51081.1</v>
      </c>
      <c r="M21" s="58">
        <f t="shared" si="4"/>
        <v>0</v>
      </c>
      <c r="N21" s="58">
        <f t="shared" si="4"/>
        <v>51081.1</v>
      </c>
    </row>
    <row r="22" spans="1:14" ht="78.75">
      <c r="A22" s="22" t="s">
        <v>117</v>
      </c>
      <c r="B22" s="24" t="s">
        <v>418</v>
      </c>
      <c r="C22" s="24" t="s">
        <v>419</v>
      </c>
      <c r="D22" s="65" t="s">
        <v>441</v>
      </c>
      <c r="E22" s="26"/>
      <c r="F22" s="15">
        <f>F23</f>
        <v>30.4</v>
      </c>
      <c r="G22" s="15">
        <f aca="true" t="shared" si="5" ref="G22:N24">G23</f>
        <v>0</v>
      </c>
      <c r="H22" s="15">
        <f t="shared" si="5"/>
        <v>30.4</v>
      </c>
      <c r="I22" s="15">
        <f t="shared" si="5"/>
        <v>0</v>
      </c>
      <c r="J22" s="15">
        <f t="shared" si="5"/>
        <v>0</v>
      </c>
      <c r="K22" s="15">
        <f t="shared" si="5"/>
        <v>0</v>
      </c>
      <c r="L22" s="15">
        <f t="shared" si="5"/>
        <v>0</v>
      </c>
      <c r="M22" s="15">
        <f t="shared" si="5"/>
        <v>0</v>
      </c>
      <c r="N22" s="15">
        <f t="shared" si="5"/>
        <v>0</v>
      </c>
    </row>
    <row r="23" spans="1:14" ht="110.25">
      <c r="A23" s="22" t="s">
        <v>497</v>
      </c>
      <c r="B23" s="24" t="s">
        <v>418</v>
      </c>
      <c r="C23" s="24" t="s">
        <v>419</v>
      </c>
      <c r="D23" s="65" t="s">
        <v>442</v>
      </c>
      <c r="E23" s="26"/>
      <c r="F23" s="15">
        <f>F24</f>
        <v>30.4</v>
      </c>
      <c r="G23" s="15">
        <f t="shared" si="5"/>
        <v>0</v>
      </c>
      <c r="H23" s="15">
        <f t="shared" si="5"/>
        <v>30.4</v>
      </c>
      <c r="I23" s="15">
        <f t="shared" si="5"/>
        <v>0</v>
      </c>
      <c r="J23" s="15">
        <f t="shared" si="5"/>
        <v>0</v>
      </c>
      <c r="K23" s="15">
        <f t="shared" si="5"/>
        <v>0</v>
      </c>
      <c r="L23" s="15">
        <f t="shared" si="5"/>
        <v>0</v>
      </c>
      <c r="M23" s="15">
        <f t="shared" si="5"/>
        <v>0</v>
      </c>
      <c r="N23" s="15">
        <f t="shared" si="5"/>
        <v>0</v>
      </c>
    </row>
    <row r="24" spans="1:14" ht="141.75">
      <c r="A24" s="22" t="s">
        <v>10</v>
      </c>
      <c r="B24" s="24" t="s">
        <v>418</v>
      </c>
      <c r="C24" s="24" t="s">
        <v>419</v>
      </c>
      <c r="D24" s="65" t="s">
        <v>444</v>
      </c>
      <c r="E24" s="26"/>
      <c r="F24" s="15">
        <f>F25</f>
        <v>30.4</v>
      </c>
      <c r="G24" s="15">
        <f t="shared" si="5"/>
        <v>0</v>
      </c>
      <c r="H24" s="15">
        <f t="shared" si="5"/>
        <v>30.4</v>
      </c>
      <c r="I24" s="15">
        <f t="shared" si="5"/>
        <v>0</v>
      </c>
      <c r="J24" s="15">
        <f t="shared" si="5"/>
        <v>0</v>
      </c>
      <c r="K24" s="15">
        <f t="shared" si="5"/>
        <v>0</v>
      </c>
      <c r="L24" s="15">
        <f t="shared" si="5"/>
        <v>0</v>
      </c>
      <c r="M24" s="15">
        <f t="shared" si="5"/>
        <v>0</v>
      </c>
      <c r="N24" s="15">
        <f t="shared" si="5"/>
        <v>0</v>
      </c>
    </row>
    <row r="25" spans="1:14" ht="157.5">
      <c r="A25" s="66" t="s">
        <v>315</v>
      </c>
      <c r="B25" s="24" t="s">
        <v>418</v>
      </c>
      <c r="C25" s="24" t="s">
        <v>419</v>
      </c>
      <c r="D25" s="67" t="s">
        <v>446</v>
      </c>
      <c r="E25" s="26" t="s">
        <v>386</v>
      </c>
      <c r="F25" s="15">
        <f>SUM(G25:H25)</f>
        <v>30.4</v>
      </c>
      <c r="G25" s="15"/>
      <c r="H25" s="15">
        <v>30.4</v>
      </c>
      <c r="I25" s="15"/>
      <c r="J25" s="15"/>
      <c r="K25" s="15"/>
      <c r="L25" s="15"/>
      <c r="M25" s="15"/>
      <c r="N25" s="15"/>
    </row>
    <row r="26" spans="1:14" ht="63">
      <c r="A26" s="66" t="s">
        <v>447</v>
      </c>
      <c r="B26" s="24" t="s">
        <v>418</v>
      </c>
      <c r="C26" s="24" t="s">
        <v>419</v>
      </c>
      <c r="D26" s="65" t="s">
        <v>448</v>
      </c>
      <c r="E26" s="26"/>
      <c r="F26" s="15">
        <f>SUM(F27,F30)</f>
        <v>60</v>
      </c>
      <c r="G26" s="15">
        <f aca="true" t="shared" si="6" ref="G26:N26">SUM(G27,G30)</f>
        <v>0</v>
      </c>
      <c r="H26" s="15">
        <f t="shared" si="6"/>
        <v>60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15">
        <f t="shared" si="6"/>
        <v>0</v>
      </c>
      <c r="N26" s="15">
        <f t="shared" si="6"/>
        <v>0</v>
      </c>
    </row>
    <row r="27" spans="1:14" ht="110.25">
      <c r="A27" s="66" t="s">
        <v>449</v>
      </c>
      <c r="B27" s="24" t="s">
        <v>418</v>
      </c>
      <c r="C27" s="24" t="s">
        <v>419</v>
      </c>
      <c r="D27" s="65" t="s">
        <v>450</v>
      </c>
      <c r="E27" s="26"/>
      <c r="F27" s="15">
        <f>F28</f>
        <v>50</v>
      </c>
      <c r="G27" s="15">
        <f aca="true" t="shared" si="7" ref="G27:N31">G28</f>
        <v>0</v>
      </c>
      <c r="H27" s="15">
        <f t="shared" si="7"/>
        <v>50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15">
        <f t="shared" si="7"/>
        <v>0</v>
      </c>
      <c r="N27" s="15">
        <f t="shared" si="7"/>
        <v>0</v>
      </c>
    </row>
    <row r="28" spans="1:14" ht="47.25">
      <c r="A28" s="66" t="s">
        <v>451</v>
      </c>
      <c r="B28" s="24" t="s">
        <v>418</v>
      </c>
      <c r="C28" s="24" t="s">
        <v>419</v>
      </c>
      <c r="D28" s="65" t="s">
        <v>452</v>
      </c>
      <c r="E28" s="26"/>
      <c r="F28" s="15">
        <f>F29</f>
        <v>50</v>
      </c>
      <c r="G28" s="15">
        <f t="shared" si="7"/>
        <v>0</v>
      </c>
      <c r="H28" s="15">
        <f t="shared" si="7"/>
        <v>50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7"/>
        <v>0</v>
      </c>
    </row>
    <row r="29" spans="1:14" ht="94.5">
      <c r="A29" s="66" t="s">
        <v>453</v>
      </c>
      <c r="B29" s="24" t="s">
        <v>418</v>
      </c>
      <c r="C29" s="24" t="s">
        <v>419</v>
      </c>
      <c r="D29" s="67" t="s">
        <v>454</v>
      </c>
      <c r="E29" s="26" t="s">
        <v>386</v>
      </c>
      <c r="F29" s="15">
        <f>SUM(G29:H29)</f>
        <v>50</v>
      </c>
      <c r="G29" s="15"/>
      <c r="H29" s="15">
        <v>50</v>
      </c>
      <c r="I29" s="15"/>
      <c r="J29" s="15"/>
      <c r="K29" s="15"/>
      <c r="L29" s="15"/>
      <c r="M29" s="15"/>
      <c r="N29" s="15"/>
    </row>
    <row r="30" spans="1:14" ht="94.5">
      <c r="A30" s="66" t="s">
        <v>455</v>
      </c>
      <c r="B30" s="24" t="s">
        <v>418</v>
      </c>
      <c r="C30" s="24" t="s">
        <v>419</v>
      </c>
      <c r="D30" s="65" t="s">
        <v>458</v>
      </c>
      <c r="E30" s="26"/>
      <c r="F30" s="15">
        <f>F31</f>
        <v>10</v>
      </c>
      <c r="G30" s="15">
        <f aca="true" t="shared" si="8" ref="G30:N30">G31</f>
        <v>0</v>
      </c>
      <c r="H30" s="15">
        <f t="shared" si="8"/>
        <v>10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8"/>
        <v>0</v>
      </c>
    </row>
    <row r="31" spans="1:14" ht="63">
      <c r="A31" s="68" t="s">
        <v>459</v>
      </c>
      <c r="B31" s="24" t="s">
        <v>418</v>
      </c>
      <c r="C31" s="24" t="s">
        <v>419</v>
      </c>
      <c r="D31" s="65" t="s">
        <v>456</v>
      </c>
      <c r="E31" s="26"/>
      <c r="F31" s="15">
        <f>F32</f>
        <v>10</v>
      </c>
      <c r="G31" s="15">
        <f t="shared" si="7"/>
        <v>0</v>
      </c>
      <c r="H31" s="15">
        <f t="shared" si="7"/>
        <v>10</v>
      </c>
      <c r="I31" s="15">
        <f t="shared" si="7"/>
        <v>0</v>
      </c>
      <c r="J31" s="15">
        <f t="shared" si="7"/>
        <v>0</v>
      </c>
      <c r="K31" s="15">
        <f t="shared" si="7"/>
        <v>0</v>
      </c>
      <c r="L31" s="15">
        <f t="shared" si="7"/>
        <v>0</v>
      </c>
      <c r="M31" s="15">
        <f t="shared" si="7"/>
        <v>0</v>
      </c>
      <c r="N31" s="15">
        <f t="shared" si="7"/>
        <v>0</v>
      </c>
    </row>
    <row r="32" spans="1:14" ht="110.25">
      <c r="A32" s="68" t="s">
        <v>460</v>
      </c>
      <c r="B32" s="24" t="s">
        <v>418</v>
      </c>
      <c r="C32" s="24" t="s">
        <v>419</v>
      </c>
      <c r="D32" s="67" t="s">
        <v>457</v>
      </c>
      <c r="E32" s="26" t="s">
        <v>386</v>
      </c>
      <c r="F32" s="15">
        <f>SUM(G32:H32)</f>
        <v>10</v>
      </c>
      <c r="G32" s="15"/>
      <c r="H32" s="15">
        <v>10</v>
      </c>
      <c r="I32" s="15"/>
      <c r="J32" s="15"/>
      <c r="K32" s="15"/>
      <c r="L32" s="15"/>
      <c r="M32" s="15"/>
      <c r="N32" s="15"/>
    </row>
    <row r="33" spans="1:14" ht="47.25">
      <c r="A33" s="60" t="s">
        <v>514</v>
      </c>
      <c r="B33" s="24" t="s">
        <v>418</v>
      </c>
      <c r="C33" s="24" t="s">
        <v>419</v>
      </c>
      <c r="D33" s="62" t="s">
        <v>770</v>
      </c>
      <c r="E33" s="26"/>
      <c r="F33" s="15">
        <f aca="true" t="shared" si="9" ref="F33:N33">F34</f>
        <v>53177.9</v>
      </c>
      <c r="G33" s="15">
        <f t="shared" si="9"/>
        <v>0</v>
      </c>
      <c r="H33" s="15">
        <f>H34</f>
        <v>53177.9</v>
      </c>
      <c r="I33" s="15">
        <f t="shared" si="9"/>
        <v>42882.2</v>
      </c>
      <c r="J33" s="15">
        <f t="shared" si="9"/>
        <v>0</v>
      </c>
      <c r="K33" s="15">
        <f t="shared" si="9"/>
        <v>42882.2</v>
      </c>
      <c r="L33" s="15">
        <f t="shared" si="9"/>
        <v>51081.1</v>
      </c>
      <c r="M33" s="15">
        <f t="shared" si="9"/>
        <v>0</v>
      </c>
      <c r="N33" s="15">
        <f t="shared" si="9"/>
        <v>51081.1</v>
      </c>
    </row>
    <row r="34" spans="1:14" ht="31.5">
      <c r="A34" s="60" t="s">
        <v>772</v>
      </c>
      <c r="B34" s="24" t="s">
        <v>418</v>
      </c>
      <c r="C34" s="24" t="s">
        <v>419</v>
      </c>
      <c r="D34" s="62" t="s">
        <v>771</v>
      </c>
      <c r="E34" s="26"/>
      <c r="F34" s="15">
        <f>SUM(F35:F38)</f>
        <v>53177.9</v>
      </c>
      <c r="G34" s="15">
        <f aca="true" t="shared" si="10" ref="G34:N34">SUM(G35:G38)</f>
        <v>0</v>
      </c>
      <c r="H34" s="15">
        <f t="shared" si="10"/>
        <v>53177.9</v>
      </c>
      <c r="I34" s="15">
        <f t="shared" si="10"/>
        <v>42882.2</v>
      </c>
      <c r="J34" s="15">
        <f t="shared" si="10"/>
        <v>0</v>
      </c>
      <c r="K34" s="15">
        <f t="shared" si="10"/>
        <v>42882.2</v>
      </c>
      <c r="L34" s="15">
        <f t="shared" si="10"/>
        <v>51081.1</v>
      </c>
      <c r="M34" s="15">
        <f t="shared" si="10"/>
        <v>0</v>
      </c>
      <c r="N34" s="15">
        <f t="shared" si="10"/>
        <v>51081.1</v>
      </c>
    </row>
    <row r="35" spans="1:14" ht="252">
      <c r="A35" s="68" t="s">
        <v>201</v>
      </c>
      <c r="B35" s="24" t="s">
        <v>418</v>
      </c>
      <c r="C35" s="24" t="s">
        <v>419</v>
      </c>
      <c r="D35" s="26" t="s">
        <v>927</v>
      </c>
      <c r="E35" s="26">
        <v>100</v>
      </c>
      <c r="F35" s="15">
        <f>SUM(G35:H35)</f>
        <v>46449</v>
      </c>
      <c r="G35" s="17"/>
      <c r="H35" s="17">
        <v>46449</v>
      </c>
      <c r="I35" s="15">
        <f>SUM(J35:K35)</f>
        <v>38799.5</v>
      </c>
      <c r="J35" s="17"/>
      <c r="K35" s="17">
        <v>38799.5</v>
      </c>
      <c r="L35" s="15">
        <f>SUM(M35:N35)</f>
        <v>46835.4</v>
      </c>
      <c r="M35" s="17"/>
      <c r="N35" s="17">
        <v>46835.4</v>
      </c>
    </row>
    <row r="36" spans="1:14" ht="157.5">
      <c r="A36" s="69" t="s">
        <v>508</v>
      </c>
      <c r="B36" s="24" t="s">
        <v>418</v>
      </c>
      <c r="C36" s="24" t="s">
        <v>419</v>
      </c>
      <c r="D36" s="26" t="s">
        <v>927</v>
      </c>
      <c r="E36" s="26">
        <v>200</v>
      </c>
      <c r="F36" s="15">
        <f>SUM(G36:H36)</f>
        <v>6321.1</v>
      </c>
      <c r="G36" s="17"/>
      <c r="H36" s="17">
        <v>6321.1</v>
      </c>
      <c r="I36" s="15">
        <f>SUM(J36:K36)</f>
        <v>3740.7</v>
      </c>
      <c r="J36" s="17"/>
      <c r="K36" s="17">
        <v>3740.7</v>
      </c>
      <c r="L36" s="15">
        <f>SUM(M36:N36)</f>
        <v>3903.7</v>
      </c>
      <c r="M36" s="17"/>
      <c r="N36" s="17">
        <v>3903.7</v>
      </c>
    </row>
    <row r="37" spans="1:14" ht="141.75">
      <c r="A37" s="69" t="s">
        <v>237</v>
      </c>
      <c r="B37" s="24" t="s">
        <v>418</v>
      </c>
      <c r="C37" s="24" t="s">
        <v>419</v>
      </c>
      <c r="D37" s="26" t="s">
        <v>927</v>
      </c>
      <c r="E37" s="26" t="s">
        <v>59</v>
      </c>
      <c r="F37" s="15">
        <f>SUM(G37:H37)</f>
        <v>10</v>
      </c>
      <c r="G37" s="17"/>
      <c r="H37" s="17">
        <v>10</v>
      </c>
      <c r="I37" s="15">
        <f>SUM(J37:K37)</f>
        <v>0</v>
      </c>
      <c r="J37" s="17"/>
      <c r="K37" s="17"/>
      <c r="L37" s="15">
        <f>SUM(M37:N37)</f>
        <v>0</v>
      </c>
      <c r="M37" s="17"/>
      <c r="N37" s="17"/>
    </row>
    <row r="38" spans="1:14" ht="141.75">
      <c r="A38" s="69" t="s">
        <v>509</v>
      </c>
      <c r="B38" s="24" t="s">
        <v>418</v>
      </c>
      <c r="C38" s="24" t="s">
        <v>419</v>
      </c>
      <c r="D38" s="26" t="s">
        <v>927</v>
      </c>
      <c r="E38" s="26">
        <v>800</v>
      </c>
      <c r="F38" s="15">
        <f>SUM(G38:H38)</f>
        <v>397.8</v>
      </c>
      <c r="G38" s="17"/>
      <c r="H38" s="17">
        <v>397.8</v>
      </c>
      <c r="I38" s="15">
        <f>SUM(J38:K38)</f>
        <v>342</v>
      </c>
      <c r="J38" s="17"/>
      <c r="K38" s="17">
        <v>342</v>
      </c>
      <c r="L38" s="15">
        <f>SUM(M38:N38)</f>
        <v>342</v>
      </c>
      <c r="M38" s="17"/>
      <c r="N38" s="17">
        <v>342</v>
      </c>
    </row>
    <row r="39" spans="1:14" s="21" customFormat="1" ht="15.75">
      <c r="A39" s="153" t="s">
        <v>67</v>
      </c>
      <c r="B39" s="57" t="s">
        <v>418</v>
      </c>
      <c r="C39" s="57" t="s">
        <v>423</v>
      </c>
      <c r="D39" s="59"/>
      <c r="E39" s="59"/>
      <c r="F39" s="58">
        <f>F40</f>
        <v>35</v>
      </c>
      <c r="G39" s="58">
        <f aca="true" t="shared" si="11" ref="G39:N41">G40</f>
        <v>35</v>
      </c>
      <c r="H39" s="58">
        <f t="shared" si="11"/>
        <v>0</v>
      </c>
      <c r="I39" s="58">
        <f>I40</f>
        <v>1.5</v>
      </c>
      <c r="J39" s="58">
        <f t="shared" si="11"/>
        <v>1.5</v>
      </c>
      <c r="K39" s="58">
        <f t="shared" si="11"/>
        <v>0</v>
      </c>
      <c r="L39" s="58">
        <f>L40</f>
        <v>1.3</v>
      </c>
      <c r="M39" s="58">
        <f t="shared" si="11"/>
        <v>1.3</v>
      </c>
      <c r="N39" s="58">
        <f t="shared" si="11"/>
        <v>0</v>
      </c>
    </row>
    <row r="40" spans="1:14" ht="47.25">
      <c r="A40" s="60" t="s">
        <v>514</v>
      </c>
      <c r="B40" s="24" t="s">
        <v>418</v>
      </c>
      <c r="C40" s="24" t="s">
        <v>423</v>
      </c>
      <c r="D40" s="62" t="s">
        <v>69</v>
      </c>
      <c r="E40" s="26"/>
      <c r="F40" s="15">
        <f>F41</f>
        <v>35</v>
      </c>
      <c r="G40" s="15">
        <f t="shared" si="11"/>
        <v>35</v>
      </c>
      <c r="H40" s="15">
        <f t="shared" si="11"/>
        <v>0</v>
      </c>
      <c r="I40" s="15">
        <f>I41</f>
        <v>1.5</v>
      </c>
      <c r="J40" s="15">
        <f t="shared" si="11"/>
        <v>1.5</v>
      </c>
      <c r="K40" s="15">
        <f t="shared" si="11"/>
        <v>0</v>
      </c>
      <c r="L40" s="15">
        <f>L41</f>
        <v>1.3</v>
      </c>
      <c r="M40" s="15">
        <f t="shared" si="11"/>
        <v>1.3</v>
      </c>
      <c r="N40" s="15">
        <f t="shared" si="11"/>
        <v>0</v>
      </c>
    </row>
    <row r="41" spans="1:14" ht="31.5">
      <c r="A41" s="60" t="s">
        <v>772</v>
      </c>
      <c r="B41" s="24" t="s">
        <v>418</v>
      </c>
      <c r="C41" s="24" t="s">
        <v>423</v>
      </c>
      <c r="D41" s="62" t="s">
        <v>70</v>
      </c>
      <c r="E41" s="26"/>
      <c r="F41" s="15">
        <f>F42</f>
        <v>35</v>
      </c>
      <c r="G41" s="15">
        <f t="shared" si="11"/>
        <v>35</v>
      </c>
      <c r="H41" s="15">
        <f t="shared" si="11"/>
        <v>0</v>
      </c>
      <c r="I41" s="15">
        <f>I42</f>
        <v>1.5</v>
      </c>
      <c r="J41" s="15">
        <f t="shared" si="11"/>
        <v>1.5</v>
      </c>
      <c r="K41" s="15">
        <f t="shared" si="11"/>
        <v>0</v>
      </c>
      <c r="L41" s="15">
        <f>L42</f>
        <v>1.3</v>
      </c>
      <c r="M41" s="15">
        <f t="shared" si="11"/>
        <v>1.3</v>
      </c>
      <c r="N41" s="15">
        <f t="shared" si="11"/>
        <v>0</v>
      </c>
    </row>
    <row r="42" spans="1:14" ht="157.5">
      <c r="A42" s="66" t="s">
        <v>781</v>
      </c>
      <c r="B42" s="24" t="s">
        <v>418</v>
      </c>
      <c r="C42" s="24" t="s">
        <v>423</v>
      </c>
      <c r="D42" s="26" t="s">
        <v>68</v>
      </c>
      <c r="E42" s="26" t="s">
        <v>386</v>
      </c>
      <c r="F42" s="15">
        <f>SUM(G42:H42)</f>
        <v>35</v>
      </c>
      <c r="G42" s="17">
        <v>35</v>
      </c>
      <c r="H42" s="17"/>
      <c r="I42" s="15">
        <f>SUM(J42:K42)</f>
        <v>1.5</v>
      </c>
      <c r="J42" s="17">
        <v>1.5</v>
      </c>
      <c r="K42" s="17"/>
      <c r="L42" s="15">
        <f>SUM(M42:N42)</f>
        <v>1.3</v>
      </c>
      <c r="M42" s="17">
        <v>1.3</v>
      </c>
      <c r="N42" s="17"/>
    </row>
    <row r="43" spans="1:14" ht="94.5">
      <c r="A43" s="54" t="s">
        <v>955</v>
      </c>
      <c r="B43" s="57" t="s">
        <v>418</v>
      </c>
      <c r="C43" s="57" t="s">
        <v>283</v>
      </c>
      <c r="D43" s="26"/>
      <c r="E43" s="26"/>
      <c r="F43" s="58">
        <f aca="true" t="shared" si="12" ref="F43:N44">F44</f>
        <v>15611</v>
      </c>
      <c r="G43" s="58">
        <f t="shared" si="12"/>
        <v>0</v>
      </c>
      <c r="H43" s="58">
        <f t="shared" si="12"/>
        <v>15611</v>
      </c>
      <c r="I43" s="58">
        <f t="shared" si="12"/>
        <v>15588.3</v>
      </c>
      <c r="J43" s="58">
        <f t="shared" si="12"/>
        <v>0</v>
      </c>
      <c r="K43" s="58">
        <f t="shared" si="12"/>
        <v>15588.3</v>
      </c>
      <c r="L43" s="58">
        <f t="shared" si="12"/>
        <v>16557.4</v>
      </c>
      <c r="M43" s="58">
        <f t="shared" si="12"/>
        <v>0</v>
      </c>
      <c r="N43" s="58">
        <f t="shared" si="12"/>
        <v>16557.4</v>
      </c>
    </row>
    <row r="44" spans="1:14" ht="47.25">
      <c r="A44" s="60" t="s">
        <v>514</v>
      </c>
      <c r="B44" s="24" t="s">
        <v>418</v>
      </c>
      <c r="C44" s="24" t="s">
        <v>283</v>
      </c>
      <c r="D44" s="62" t="s">
        <v>770</v>
      </c>
      <c r="E44" s="26"/>
      <c r="F44" s="15">
        <f t="shared" si="12"/>
        <v>15611</v>
      </c>
      <c r="G44" s="15">
        <f t="shared" si="12"/>
        <v>0</v>
      </c>
      <c r="H44" s="15">
        <f t="shared" si="12"/>
        <v>15611</v>
      </c>
      <c r="I44" s="15">
        <f t="shared" si="12"/>
        <v>15588.3</v>
      </c>
      <c r="J44" s="15">
        <f t="shared" si="12"/>
        <v>0</v>
      </c>
      <c r="K44" s="15">
        <f t="shared" si="12"/>
        <v>15588.3</v>
      </c>
      <c r="L44" s="15">
        <f t="shared" si="12"/>
        <v>16557.4</v>
      </c>
      <c r="M44" s="15">
        <f t="shared" si="12"/>
        <v>0</v>
      </c>
      <c r="N44" s="15">
        <f t="shared" si="12"/>
        <v>16557.4</v>
      </c>
    </row>
    <row r="45" spans="1:14" ht="31.5">
      <c r="A45" s="69" t="s">
        <v>772</v>
      </c>
      <c r="B45" s="24" t="s">
        <v>418</v>
      </c>
      <c r="C45" s="24" t="s">
        <v>283</v>
      </c>
      <c r="D45" s="62" t="s">
        <v>771</v>
      </c>
      <c r="E45" s="26"/>
      <c r="F45" s="15">
        <f aca="true" t="shared" si="13" ref="F45:N45">SUM(F46:F48)</f>
        <v>15611</v>
      </c>
      <c r="G45" s="15">
        <f t="shared" si="13"/>
        <v>0</v>
      </c>
      <c r="H45" s="15">
        <f t="shared" si="13"/>
        <v>15611</v>
      </c>
      <c r="I45" s="15">
        <f t="shared" si="13"/>
        <v>15588.3</v>
      </c>
      <c r="J45" s="15">
        <f t="shared" si="13"/>
        <v>0</v>
      </c>
      <c r="K45" s="15">
        <f t="shared" si="13"/>
        <v>15588.3</v>
      </c>
      <c r="L45" s="15">
        <f t="shared" si="13"/>
        <v>16557.4</v>
      </c>
      <c r="M45" s="15">
        <f t="shared" si="13"/>
        <v>0</v>
      </c>
      <c r="N45" s="15">
        <f t="shared" si="13"/>
        <v>16557.4</v>
      </c>
    </row>
    <row r="46" spans="1:14" ht="173.25">
      <c r="A46" s="69" t="s">
        <v>622</v>
      </c>
      <c r="B46" s="24" t="s">
        <v>418</v>
      </c>
      <c r="C46" s="24" t="s">
        <v>283</v>
      </c>
      <c r="D46" s="26" t="s">
        <v>927</v>
      </c>
      <c r="E46" s="26">
        <v>100</v>
      </c>
      <c r="F46" s="15">
        <f>SUM(G46:H46)</f>
        <v>14526</v>
      </c>
      <c r="G46" s="17"/>
      <c r="H46" s="17">
        <v>14526</v>
      </c>
      <c r="I46" s="15">
        <f>SUM(J46:K46)</f>
        <v>14697.5</v>
      </c>
      <c r="J46" s="17"/>
      <c r="K46" s="17">
        <v>14697.5</v>
      </c>
      <c r="L46" s="15">
        <f>SUM(M46:N46)</f>
        <v>15636</v>
      </c>
      <c r="M46" s="17"/>
      <c r="N46" s="17">
        <v>15636</v>
      </c>
    </row>
    <row r="47" spans="1:14" ht="94.5">
      <c r="A47" s="69" t="s">
        <v>373</v>
      </c>
      <c r="B47" s="24" t="s">
        <v>418</v>
      </c>
      <c r="C47" s="24" t="s">
        <v>283</v>
      </c>
      <c r="D47" s="26" t="s">
        <v>927</v>
      </c>
      <c r="E47" s="26">
        <v>200</v>
      </c>
      <c r="F47" s="15">
        <f>SUM(G47:H47)</f>
        <v>1070</v>
      </c>
      <c r="G47" s="17"/>
      <c r="H47" s="17">
        <v>1070</v>
      </c>
      <c r="I47" s="15">
        <f>SUM(J47:K47)</f>
        <v>875.8</v>
      </c>
      <c r="J47" s="17"/>
      <c r="K47" s="17">
        <v>875.8</v>
      </c>
      <c r="L47" s="15">
        <f>SUM(M47:N47)</f>
        <v>906.4</v>
      </c>
      <c r="M47" s="17"/>
      <c r="N47" s="17">
        <v>906.4</v>
      </c>
    </row>
    <row r="48" spans="1:14" ht="63">
      <c r="A48" s="69" t="s">
        <v>374</v>
      </c>
      <c r="B48" s="24" t="s">
        <v>418</v>
      </c>
      <c r="C48" s="24" t="s">
        <v>283</v>
      </c>
      <c r="D48" s="26" t="s">
        <v>927</v>
      </c>
      <c r="E48" s="26">
        <v>800</v>
      </c>
      <c r="F48" s="15">
        <f>SUM(G48:H48)</f>
        <v>15</v>
      </c>
      <c r="G48" s="17"/>
      <c r="H48" s="17">
        <v>15</v>
      </c>
      <c r="I48" s="15">
        <f>SUM(J48:K48)</f>
        <v>15</v>
      </c>
      <c r="J48" s="17"/>
      <c r="K48" s="17">
        <v>15</v>
      </c>
      <c r="L48" s="15">
        <f>SUM(M48:N48)</f>
        <v>15</v>
      </c>
      <c r="M48" s="17"/>
      <c r="N48" s="17">
        <v>15</v>
      </c>
    </row>
    <row r="49" spans="1:14" s="21" customFormat="1" ht="31.5">
      <c r="A49" s="153" t="s">
        <v>923</v>
      </c>
      <c r="B49" s="57" t="s">
        <v>418</v>
      </c>
      <c r="C49" s="57" t="s">
        <v>538</v>
      </c>
      <c r="D49" s="59"/>
      <c r="E49" s="59"/>
      <c r="F49" s="58">
        <f aca="true" t="shared" si="14" ref="F49:N50">F50</f>
        <v>1389.9</v>
      </c>
      <c r="G49" s="58">
        <f t="shared" si="14"/>
        <v>0</v>
      </c>
      <c r="H49" s="58">
        <f t="shared" si="14"/>
        <v>1389.9</v>
      </c>
      <c r="I49" s="58">
        <f t="shared" si="14"/>
        <v>1447</v>
      </c>
      <c r="J49" s="58">
        <f t="shared" si="14"/>
        <v>0</v>
      </c>
      <c r="K49" s="58">
        <f t="shared" si="14"/>
        <v>1447</v>
      </c>
      <c r="L49" s="58">
        <f t="shared" si="14"/>
        <v>1502</v>
      </c>
      <c r="M49" s="58">
        <f t="shared" si="14"/>
        <v>0</v>
      </c>
      <c r="N49" s="58">
        <f t="shared" si="14"/>
        <v>1502</v>
      </c>
    </row>
    <row r="50" spans="1:14" s="21" customFormat="1" ht="47.25">
      <c r="A50" s="60" t="s">
        <v>514</v>
      </c>
      <c r="B50" s="24" t="s">
        <v>418</v>
      </c>
      <c r="C50" s="24" t="s">
        <v>538</v>
      </c>
      <c r="D50" s="62" t="s">
        <v>770</v>
      </c>
      <c r="E50" s="59"/>
      <c r="F50" s="15">
        <f t="shared" si="14"/>
        <v>1389.9</v>
      </c>
      <c r="G50" s="15">
        <f t="shared" si="14"/>
        <v>0</v>
      </c>
      <c r="H50" s="15">
        <f t="shared" si="14"/>
        <v>1389.9</v>
      </c>
      <c r="I50" s="15">
        <f t="shared" si="14"/>
        <v>1447</v>
      </c>
      <c r="J50" s="15">
        <f t="shared" si="14"/>
        <v>0</v>
      </c>
      <c r="K50" s="15">
        <f t="shared" si="14"/>
        <v>1447</v>
      </c>
      <c r="L50" s="15">
        <f t="shared" si="14"/>
        <v>1502</v>
      </c>
      <c r="M50" s="15">
        <f t="shared" si="14"/>
        <v>0</v>
      </c>
      <c r="N50" s="15">
        <f t="shared" si="14"/>
        <v>1502</v>
      </c>
    </row>
    <row r="51" spans="1:14" s="21" customFormat="1" ht="31.5">
      <c r="A51" s="60" t="s">
        <v>772</v>
      </c>
      <c r="B51" s="24" t="s">
        <v>418</v>
      </c>
      <c r="C51" s="24" t="s">
        <v>538</v>
      </c>
      <c r="D51" s="62" t="s">
        <v>771</v>
      </c>
      <c r="E51" s="59"/>
      <c r="F51" s="15">
        <f>SUM(F52:F55)</f>
        <v>1389.9</v>
      </c>
      <c r="G51" s="15">
        <f aca="true" t="shared" si="15" ref="G51:N51">SUM(G52:G55)</f>
        <v>0</v>
      </c>
      <c r="H51" s="15">
        <f t="shared" si="15"/>
        <v>1389.9</v>
      </c>
      <c r="I51" s="15">
        <f t="shared" si="15"/>
        <v>1447</v>
      </c>
      <c r="J51" s="15">
        <f t="shared" si="15"/>
        <v>0</v>
      </c>
      <c r="K51" s="15">
        <f t="shared" si="15"/>
        <v>1447</v>
      </c>
      <c r="L51" s="15">
        <f t="shared" si="15"/>
        <v>1502</v>
      </c>
      <c r="M51" s="15">
        <f t="shared" si="15"/>
        <v>0</v>
      </c>
      <c r="N51" s="15">
        <f t="shared" si="15"/>
        <v>1502</v>
      </c>
    </row>
    <row r="52" spans="1:14" ht="94.5">
      <c r="A52" s="69" t="s">
        <v>405</v>
      </c>
      <c r="B52" s="24" t="s">
        <v>418</v>
      </c>
      <c r="C52" s="24" t="s">
        <v>538</v>
      </c>
      <c r="D52" s="26" t="s">
        <v>927</v>
      </c>
      <c r="E52" s="26">
        <v>200</v>
      </c>
      <c r="F52" s="15">
        <f>SUM(G52:H52)</f>
        <v>79.9</v>
      </c>
      <c r="G52" s="17"/>
      <c r="H52" s="17">
        <v>79.9</v>
      </c>
      <c r="I52" s="15">
        <f>SUM(J52:K52)</f>
        <v>58</v>
      </c>
      <c r="J52" s="17"/>
      <c r="K52" s="17">
        <v>58</v>
      </c>
      <c r="L52" s="15">
        <f>SUM(M52:N52)</f>
        <v>58</v>
      </c>
      <c r="M52" s="17"/>
      <c r="N52" s="17">
        <v>58</v>
      </c>
    </row>
    <row r="53" spans="1:14" ht="78.75">
      <c r="A53" s="69" t="s">
        <v>241</v>
      </c>
      <c r="B53" s="24" t="s">
        <v>418</v>
      </c>
      <c r="C53" s="24" t="s">
        <v>538</v>
      </c>
      <c r="D53" s="26" t="s">
        <v>927</v>
      </c>
      <c r="E53" s="26" t="s">
        <v>59</v>
      </c>
      <c r="F53" s="15">
        <f>SUM(G53:H53)</f>
        <v>10</v>
      </c>
      <c r="G53" s="17"/>
      <c r="H53" s="17">
        <v>10</v>
      </c>
      <c r="I53" s="15">
        <f>SUM(J53:K53)</f>
        <v>0</v>
      </c>
      <c r="J53" s="17"/>
      <c r="K53" s="17"/>
      <c r="L53" s="15">
        <f>SUM(M53:N53)</f>
        <v>0</v>
      </c>
      <c r="M53" s="17"/>
      <c r="N53" s="17"/>
    </row>
    <row r="54" spans="1:14" ht="213" customHeight="1">
      <c r="A54" s="68" t="s">
        <v>406</v>
      </c>
      <c r="B54" s="24" t="s">
        <v>418</v>
      </c>
      <c r="C54" s="24" t="s">
        <v>538</v>
      </c>
      <c r="D54" s="26" t="s">
        <v>208</v>
      </c>
      <c r="E54" s="26">
        <v>100</v>
      </c>
      <c r="F54" s="15">
        <f>SUM(G54:H54)</f>
        <v>1296</v>
      </c>
      <c r="G54" s="17"/>
      <c r="H54" s="17">
        <v>1296</v>
      </c>
      <c r="I54" s="15">
        <f>SUM(J54:K54)</f>
        <v>1389</v>
      </c>
      <c r="J54" s="17"/>
      <c r="K54" s="17">
        <v>1389</v>
      </c>
      <c r="L54" s="15">
        <f>SUM(M54:N54)</f>
        <v>1444</v>
      </c>
      <c r="M54" s="17"/>
      <c r="N54" s="17">
        <v>1444</v>
      </c>
    </row>
    <row r="55" spans="1:14" ht="110.25">
      <c r="A55" s="68" t="s">
        <v>804</v>
      </c>
      <c r="B55" s="24" t="s">
        <v>418</v>
      </c>
      <c r="C55" s="24" t="s">
        <v>538</v>
      </c>
      <c r="D55" s="26" t="s">
        <v>803</v>
      </c>
      <c r="E55" s="26" t="s">
        <v>386</v>
      </c>
      <c r="F55" s="15">
        <f>SUM(G55:H55)</f>
        <v>4</v>
      </c>
      <c r="G55" s="17"/>
      <c r="H55" s="17">
        <v>4</v>
      </c>
      <c r="I55" s="15">
        <f>SUM(J55:K55)</f>
        <v>0</v>
      </c>
      <c r="J55" s="17"/>
      <c r="K55" s="17"/>
      <c r="L55" s="15">
        <f>SUM(M55:N55)</f>
        <v>0</v>
      </c>
      <c r="M55" s="17"/>
      <c r="N55" s="17"/>
    </row>
    <row r="56" spans="1:14" ht="15.75">
      <c r="A56" s="153" t="s">
        <v>810</v>
      </c>
      <c r="B56" s="57" t="s">
        <v>418</v>
      </c>
      <c r="C56" s="59">
        <v>11</v>
      </c>
      <c r="D56" s="26"/>
      <c r="E56" s="26"/>
      <c r="F56" s="58">
        <f aca="true" t="shared" si="16" ref="F56:N58">F57</f>
        <v>1725.4</v>
      </c>
      <c r="G56" s="58">
        <f t="shared" si="16"/>
        <v>0</v>
      </c>
      <c r="H56" s="58">
        <f t="shared" si="16"/>
        <v>1725.4</v>
      </c>
      <c r="I56" s="58">
        <f t="shared" si="16"/>
        <v>1000</v>
      </c>
      <c r="J56" s="58">
        <f>J57</f>
        <v>0</v>
      </c>
      <c r="K56" s="58">
        <f t="shared" si="16"/>
        <v>1000</v>
      </c>
      <c r="L56" s="58">
        <f t="shared" si="16"/>
        <v>100</v>
      </c>
      <c r="M56" s="58">
        <f t="shared" si="16"/>
        <v>0</v>
      </c>
      <c r="N56" s="58">
        <f t="shared" si="16"/>
        <v>100</v>
      </c>
    </row>
    <row r="57" spans="1:14" ht="47.25">
      <c r="A57" s="60" t="s">
        <v>514</v>
      </c>
      <c r="B57" s="24" t="s">
        <v>418</v>
      </c>
      <c r="C57" s="26">
        <v>11</v>
      </c>
      <c r="D57" s="62" t="s">
        <v>770</v>
      </c>
      <c r="E57" s="26"/>
      <c r="F57" s="15">
        <f t="shared" si="16"/>
        <v>1725.4</v>
      </c>
      <c r="G57" s="15">
        <f t="shared" si="16"/>
        <v>0</v>
      </c>
      <c r="H57" s="15">
        <f t="shared" si="16"/>
        <v>1725.4</v>
      </c>
      <c r="I57" s="15">
        <f t="shared" si="16"/>
        <v>1000</v>
      </c>
      <c r="J57" s="15">
        <f t="shared" si="16"/>
        <v>0</v>
      </c>
      <c r="K57" s="15">
        <f t="shared" si="16"/>
        <v>1000</v>
      </c>
      <c r="L57" s="15">
        <f t="shared" si="16"/>
        <v>100</v>
      </c>
      <c r="M57" s="15">
        <f t="shared" si="16"/>
        <v>0</v>
      </c>
      <c r="N57" s="15">
        <f t="shared" si="16"/>
        <v>100</v>
      </c>
    </row>
    <row r="58" spans="1:14" ht="31.5">
      <c r="A58" s="60" t="s">
        <v>772</v>
      </c>
      <c r="B58" s="24" t="s">
        <v>418</v>
      </c>
      <c r="C58" s="26">
        <v>11</v>
      </c>
      <c r="D58" s="62" t="s">
        <v>771</v>
      </c>
      <c r="E58" s="26"/>
      <c r="F58" s="15">
        <f t="shared" si="16"/>
        <v>1725.4</v>
      </c>
      <c r="G58" s="15">
        <f t="shared" si="16"/>
        <v>0</v>
      </c>
      <c r="H58" s="15">
        <f t="shared" si="16"/>
        <v>1725.4</v>
      </c>
      <c r="I58" s="15">
        <f t="shared" si="16"/>
        <v>1000</v>
      </c>
      <c r="J58" s="15">
        <f t="shared" si="16"/>
        <v>0</v>
      </c>
      <c r="K58" s="15">
        <f t="shared" si="16"/>
        <v>1000</v>
      </c>
      <c r="L58" s="15">
        <f t="shared" si="16"/>
        <v>100</v>
      </c>
      <c r="M58" s="15">
        <f t="shared" si="16"/>
        <v>0</v>
      </c>
      <c r="N58" s="15">
        <f t="shared" si="16"/>
        <v>100</v>
      </c>
    </row>
    <row r="59" spans="1:14" ht="31.5">
      <c r="A59" s="22" t="s">
        <v>375</v>
      </c>
      <c r="B59" s="24" t="s">
        <v>418</v>
      </c>
      <c r="C59" s="26">
        <v>11</v>
      </c>
      <c r="D59" s="26" t="s">
        <v>936</v>
      </c>
      <c r="E59" s="26" t="s">
        <v>48</v>
      </c>
      <c r="F59" s="15">
        <f>SUM(G59:H59)</f>
        <v>1725.4</v>
      </c>
      <c r="G59" s="15">
        <v>0</v>
      </c>
      <c r="H59" s="15">
        <v>1725.4</v>
      </c>
      <c r="I59" s="15">
        <f>SUM(J59:K59)</f>
        <v>1000</v>
      </c>
      <c r="J59" s="15">
        <v>0</v>
      </c>
      <c r="K59" s="15">
        <v>1000</v>
      </c>
      <c r="L59" s="15">
        <f>SUM(M59:N59)</f>
        <v>100</v>
      </c>
      <c r="M59" s="15">
        <v>0</v>
      </c>
      <c r="N59" s="15">
        <v>100</v>
      </c>
    </row>
    <row r="60" spans="1:14" s="21" customFormat="1" ht="36" customHeight="1">
      <c r="A60" s="70" t="s">
        <v>776</v>
      </c>
      <c r="B60" s="59" t="s">
        <v>418</v>
      </c>
      <c r="C60" s="59" t="s">
        <v>775</v>
      </c>
      <c r="D60" s="126"/>
      <c r="E60" s="59"/>
      <c r="F60" s="58">
        <f>F61</f>
        <v>743</v>
      </c>
      <c r="G60" s="58">
        <f aca="true" t="shared" si="17" ref="G60:N60">G61</f>
        <v>743</v>
      </c>
      <c r="H60" s="58">
        <f t="shared" si="17"/>
        <v>0</v>
      </c>
      <c r="I60" s="58">
        <f t="shared" si="17"/>
        <v>769</v>
      </c>
      <c r="J60" s="58">
        <f t="shared" si="17"/>
        <v>769</v>
      </c>
      <c r="K60" s="58">
        <f t="shared" si="17"/>
        <v>0</v>
      </c>
      <c r="L60" s="58">
        <f t="shared" si="17"/>
        <v>796</v>
      </c>
      <c r="M60" s="58">
        <f t="shared" si="17"/>
        <v>796</v>
      </c>
      <c r="N60" s="58">
        <f t="shared" si="17"/>
        <v>0</v>
      </c>
    </row>
    <row r="61" spans="1:14" ht="84" customHeight="1">
      <c r="A61" s="22" t="s">
        <v>495</v>
      </c>
      <c r="B61" s="24" t="s">
        <v>418</v>
      </c>
      <c r="C61" s="26" t="s">
        <v>775</v>
      </c>
      <c r="D61" s="65" t="s">
        <v>417</v>
      </c>
      <c r="E61" s="26"/>
      <c r="F61" s="15">
        <f aca="true" t="shared" si="18" ref="F61:N61">SUM(F62)</f>
        <v>743</v>
      </c>
      <c r="G61" s="15">
        <f t="shared" si="18"/>
        <v>743</v>
      </c>
      <c r="H61" s="15">
        <f t="shared" si="18"/>
        <v>0</v>
      </c>
      <c r="I61" s="15">
        <f t="shared" si="18"/>
        <v>769</v>
      </c>
      <c r="J61" s="15">
        <f t="shared" si="18"/>
        <v>769</v>
      </c>
      <c r="K61" s="15">
        <f t="shared" si="18"/>
        <v>0</v>
      </c>
      <c r="L61" s="15">
        <f t="shared" si="18"/>
        <v>796</v>
      </c>
      <c r="M61" s="15">
        <f t="shared" si="18"/>
        <v>796</v>
      </c>
      <c r="N61" s="15">
        <f t="shared" si="18"/>
        <v>0</v>
      </c>
    </row>
    <row r="62" spans="1:14" ht="157.5">
      <c r="A62" s="22" t="s">
        <v>496</v>
      </c>
      <c r="B62" s="24" t="s">
        <v>418</v>
      </c>
      <c r="C62" s="24" t="s">
        <v>775</v>
      </c>
      <c r="D62" s="65" t="s">
        <v>420</v>
      </c>
      <c r="E62" s="26"/>
      <c r="F62" s="15">
        <f aca="true" t="shared" si="19" ref="F62:N62">F63</f>
        <v>743</v>
      </c>
      <c r="G62" s="15">
        <f t="shared" si="19"/>
        <v>743</v>
      </c>
      <c r="H62" s="15">
        <f t="shared" si="19"/>
        <v>0</v>
      </c>
      <c r="I62" s="15">
        <f t="shared" si="19"/>
        <v>769</v>
      </c>
      <c r="J62" s="15">
        <f t="shared" si="19"/>
        <v>769</v>
      </c>
      <c r="K62" s="15">
        <f t="shared" si="19"/>
        <v>0</v>
      </c>
      <c r="L62" s="15">
        <f t="shared" si="19"/>
        <v>796</v>
      </c>
      <c r="M62" s="15">
        <f t="shared" si="19"/>
        <v>796</v>
      </c>
      <c r="N62" s="15">
        <f t="shared" si="19"/>
        <v>0</v>
      </c>
    </row>
    <row r="63" spans="1:14" ht="94.5">
      <c r="A63" s="22" t="s">
        <v>765</v>
      </c>
      <c r="B63" s="24" t="s">
        <v>418</v>
      </c>
      <c r="C63" s="24" t="s">
        <v>775</v>
      </c>
      <c r="D63" s="65" t="s">
        <v>421</v>
      </c>
      <c r="E63" s="26"/>
      <c r="F63" s="15">
        <f>SUM(F64:F65)</f>
        <v>743</v>
      </c>
      <c r="G63" s="15">
        <f aca="true" t="shared" si="20" ref="G63:N63">SUM(G64:G65)</f>
        <v>743</v>
      </c>
      <c r="H63" s="15">
        <f t="shared" si="20"/>
        <v>0</v>
      </c>
      <c r="I63" s="15">
        <f t="shared" si="20"/>
        <v>769</v>
      </c>
      <c r="J63" s="15">
        <f t="shared" si="20"/>
        <v>769</v>
      </c>
      <c r="K63" s="15">
        <f t="shared" si="20"/>
        <v>0</v>
      </c>
      <c r="L63" s="15">
        <f t="shared" si="20"/>
        <v>796</v>
      </c>
      <c r="M63" s="15">
        <f t="shared" si="20"/>
        <v>796</v>
      </c>
      <c r="N63" s="15">
        <f t="shared" si="20"/>
        <v>0</v>
      </c>
    </row>
    <row r="64" spans="1:14" ht="204.75">
      <c r="A64" s="68" t="s">
        <v>785</v>
      </c>
      <c r="B64" s="24" t="s">
        <v>418</v>
      </c>
      <c r="C64" s="24" t="s">
        <v>775</v>
      </c>
      <c r="D64" s="67" t="s">
        <v>925</v>
      </c>
      <c r="E64" s="26" t="s">
        <v>384</v>
      </c>
      <c r="F64" s="15">
        <f>SUM(G64:H64)</f>
        <v>652</v>
      </c>
      <c r="G64" s="17">
        <v>652</v>
      </c>
      <c r="H64" s="17"/>
      <c r="I64" s="15">
        <f>SUM(J64:K64)</f>
        <v>769</v>
      </c>
      <c r="J64" s="17">
        <v>769</v>
      </c>
      <c r="K64" s="17"/>
      <c r="L64" s="15">
        <f>SUM(M64:N64)</f>
        <v>796</v>
      </c>
      <c r="M64" s="17">
        <v>796</v>
      </c>
      <c r="N64" s="17"/>
    </row>
    <row r="65" spans="1:14" ht="126">
      <c r="A65" s="68" t="s">
        <v>800</v>
      </c>
      <c r="B65" s="24" t="s">
        <v>418</v>
      </c>
      <c r="C65" s="24" t="s">
        <v>775</v>
      </c>
      <c r="D65" s="67" t="s">
        <v>925</v>
      </c>
      <c r="E65" s="26" t="s">
        <v>386</v>
      </c>
      <c r="F65" s="15">
        <f>SUM(G65:H65)</f>
        <v>91</v>
      </c>
      <c r="G65" s="17">
        <v>91</v>
      </c>
      <c r="H65" s="17"/>
      <c r="I65" s="15">
        <f>SUM(J65:K65)</f>
        <v>0</v>
      </c>
      <c r="J65" s="17"/>
      <c r="K65" s="17"/>
      <c r="L65" s="15">
        <f>SUM(M65:N65)</f>
        <v>0</v>
      </c>
      <c r="M65" s="17"/>
      <c r="N65" s="17"/>
    </row>
    <row r="66" spans="1:14" s="21" customFormat="1" ht="47.25">
      <c r="A66" s="54" t="s">
        <v>387</v>
      </c>
      <c r="B66" s="71" t="s">
        <v>280</v>
      </c>
      <c r="C66" s="56"/>
      <c r="D66" s="56"/>
      <c r="E66" s="72"/>
      <c r="F66" s="58">
        <f aca="true" t="shared" si="21" ref="F66:N66">SUM(F67,F73,F85)</f>
        <v>16398.6</v>
      </c>
      <c r="G66" s="58">
        <f t="shared" si="21"/>
        <v>790</v>
      </c>
      <c r="H66" s="58">
        <f t="shared" si="21"/>
        <v>15608.599999999999</v>
      </c>
      <c r="I66" s="58">
        <f t="shared" si="21"/>
        <v>5700</v>
      </c>
      <c r="J66" s="58">
        <f t="shared" si="21"/>
        <v>821</v>
      </c>
      <c r="K66" s="58">
        <f t="shared" si="21"/>
        <v>4879</v>
      </c>
      <c r="L66" s="58">
        <f t="shared" si="21"/>
        <v>5350</v>
      </c>
      <c r="M66" s="58">
        <f t="shared" si="21"/>
        <v>854</v>
      </c>
      <c r="N66" s="58">
        <f t="shared" si="21"/>
        <v>4496</v>
      </c>
    </row>
    <row r="67" spans="1:14" s="21" customFormat="1" ht="15.75">
      <c r="A67" s="54" t="s">
        <v>877</v>
      </c>
      <c r="B67" s="56" t="s">
        <v>280</v>
      </c>
      <c r="C67" s="56" t="s">
        <v>419</v>
      </c>
      <c r="D67" s="56"/>
      <c r="E67" s="72"/>
      <c r="F67" s="58">
        <f>F68</f>
        <v>790</v>
      </c>
      <c r="G67" s="58">
        <f aca="true" t="shared" si="22" ref="G67:N67">G68</f>
        <v>790</v>
      </c>
      <c r="H67" s="58">
        <f t="shared" si="22"/>
        <v>0</v>
      </c>
      <c r="I67" s="58">
        <f t="shared" si="22"/>
        <v>821</v>
      </c>
      <c r="J67" s="58">
        <f t="shared" si="22"/>
        <v>821</v>
      </c>
      <c r="K67" s="58">
        <f t="shared" si="22"/>
        <v>0</v>
      </c>
      <c r="L67" s="58">
        <f t="shared" si="22"/>
        <v>854</v>
      </c>
      <c r="M67" s="58">
        <f t="shared" si="22"/>
        <v>854</v>
      </c>
      <c r="N67" s="58">
        <f t="shared" si="22"/>
        <v>0</v>
      </c>
    </row>
    <row r="68" spans="1:14" s="21" customFormat="1" ht="78.75">
      <c r="A68" s="22" t="s">
        <v>498</v>
      </c>
      <c r="B68" s="26" t="s">
        <v>280</v>
      </c>
      <c r="C68" s="26" t="s">
        <v>419</v>
      </c>
      <c r="D68" s="65" t="s">
        <v>510</v>
      </c>
      <c r="E68" s="26"/>
      <c r="F68" s="15">
        <f aca="true" t="shared" si="23" ref="F68:N69">F69</f>
        <v>790</v>
      </c>
      <c r="G68" s="15">
        <f t="shared" si="23"/>
        <v>790</v>
      </c>
      <c r="H68" s="15">
        <f t="shared" si="23"/>
        <v>0</v>
      </c>
      <c r="I68" s="15">
        <f t="shared" si="23"/>
        <v>821</v>
      </c>
      <c r="J68" s="15">
        <f t="shared" si="23"/>
        <v>821</v>
      </c>
      <c r="K68" s="15">
        <f t="shared" si="23"/>
        <v>0</v>
      </c>
      <c r="L68" s="15">
        <f t="shared" si="23"/>
        <v>854</v>
      </c>
      <c r="M68" s="15">
        <f t="shared" si="23"/>
        <v>854</v>
      </c>
      <c r="N68" s="15">
        <f t="shared" si="23"/>
        <v>0</v>
      </c>
    </row>
    <row r="69" spans="1:14" s="21" customFormat="1" ht="173.25">
      <c r="A69" s="66" t="s">
        <v>499</v>
      </c>
      <c r="B69" s="26" t="s">
        <v>280</v>
      </c>
      <c r="C69" s="26" t="s">
        <v>419</v>
      </c>
      <c r="D69" s="65" t="s">
        <v>511</v>
      </c>
      <c r="E69" s="26"/>
      <c r="F69" s="15">
        <f t="shared" si="23"/>
        <v>790</v>
      </c>
      <c r="G69" s="15">
        <f t="shared" si="23"/>
        <v>790</v>
      </c>
      <c r="H69" s="15">
        <f t="shared" si="23"/>
        <v>0</v>
      </c>
      <c r="I69" s="15">
        <f t="shared" si="23"/>
        <v>821</v>
      </c>
      <c r="J69" s="15">
        <f t="shared" si="23"/>
        <v>821</v>
      </c>
      <c r="K69" s="15">
        <f t="shared" si="23"/>
        <v>0</v>
      </c>
      <c r="L69" s="15">
        <f t="shared" si="23"/>
        <v>854</v>
      </c>
      <c r="M69" s="15">
        <f t="shared" si="23"/>
        <v>854</v>
      </c>
      <c r="N69" s="15">
        <f t="shared" si="23"/>
        <v>0</v>
      </c>
    </row>
    <row r="70" spans="1:14" s="21" customFormat="1" ht="110.25">
      <c r="A70" s="22" t="s">
        <v>507</v>
      </c>
      <c r="B70" s="26" t="s">
        <v>280</v>
      </c>
      <c r="C70" s="26" t="s">
        <v>419</v>
      </c>
      <c r="D70" s="65" t="s">
        <v>512</v>
      </c>
      <c r="E70" s="26"/>
      <c r="F70" s="15">
        <f>SUM(F71:F72)</f>
        <v>790</v>
      </c>
      <c r="G70" s="15">
        <f aca="true" t="shared" si="24" ref="G70:N70">SUM(G71:G72)</f>
        <v>790</v>
      </c>
      <c r="H70" s="15">
        <f t="shared" si="24"/>
        <v>0</v>
      </c>
      <c r="I70" s="15">
        <f t="shared" si="24"/>
        <v>821</v>
      </c>
      <c r="J70" s="15">
        <f t="shared" si="24"/>
        <v>821</v>
      </c>
      <c r="K70" s="15">
        <f t="shared" si="24"/>
        <v>0</v>
      </c>
      <c r="L70" s="15">
        <f t="shared" si="24"/>
        <v>854</v>
      </c>
      <c r="M70" s="15">
        <f t="shared" si="24"/>
        <v>854</v>
      </c>
      <c r="N70" s="15">
        <f t="shared" si="24"/>
        <v>0</v>
      </c>
    </row>
    <row r="71" spans="1:14" s="21" customFormat="1" ht="220.5">
      <c r="A71" s="68" t="s">
        <v>72</v>
      </c>
      <c r="B71" s="26" t="s">
        <v>280</v>
      </c>
      <c r="C71" s="26" t="s">
        <v>419</v>
      </c>
      <c r="D71" s="67" t="s">
        <v>928</v>
      </c>
      <c r="E71" s="26" t="s">
        <v>384</v>
      </c>
      <c r="F71" s="15">
        <f>SUM(G71:H71)</f>
        <v>782</v>
      </c>
      <c r="G71" s="17">
        <v>782</v>
      </c>
      <c r="H71" s="17"/>
      <c r="I71" s="15">
        <f>SUM(J71:K71)</f>
        <v>821</v>
      </c>
      <c r="J71" s="17">
        <v>821</v>
      </c>
      <c r="K71" s="17"/>
      <c r="L71" s="15">
        <f>SUM(M71:N71)</f>
        <v>854</v>
      </c>
      <c r="M71" s="17">
        <v>854</v>
      </c>
      <c r="N71" s="17"/>
    </row>
    <row r="72" spans="1:14" s="21" customFormat="1" ht="126">
      <c r="A72" s="68" t="s">
        <v>801</v>
      </c>
      <c r="B72" s="26" t="s">
        <v>280</v>
      </c>
      <c r="C72" s="26" t="s">
        <v>419</v>
      </c>
      <c r="D72" s="67" t="s">
        <v>928</v>
      </c>
      <c r="E72" s="26" t="s">
        <v>386</v>
      </c>
      <c r="F72" s="15">
        <f>SUM(G72:H72)</f>
        <v>8</v>
      </c>
      <c r="G72" s="17">
        <v>8</v>
      </c>
      <c r="H72" s="17"/>
      <c r="I72" s="15">
        <f>SUM(J72:K72)</f>
        <v>0</v>
      </c>
      <c r="J72" s="17"/>
      <c r="K72" s="17"/>
      <c r="L72" s="15">
        <f>SUM(M72:N72)</f>
        <v>0</v>
      </c>
      <c r="M72" s="17"/>
      <c r="N72" s="17"/>
    </row>
    <row r="73" spans="1:14" s="21" customFormat="1" ht="79.5" customHeight="1">
      <c r="A73" s="54" t="s">
        <v>403</v>
      </c>
      <c r="B73" s="71" t="s">
        <v>280</v>
      </c>
      <c r="C73" s="56" t="s">
        <v>61</v>
      </c>
      <c r="D73" s="56"/>
      <c r="E73" s="72"/>
      <c r="F73" s="58">
        <f>SUM(F74,F82)</f>
        <v>14232.099999999999</v>
      </c>
      <c r="G73" s="58">
        <f aca="true" t="shared" si="25" ref="G73:N73">SUM(G74,G82)</f>
        <v>0</v>
      </c>
      <c r="H73" s="58">
        <f t="shared" si="25"/>
        <v>14232.099999999999</v>
      </c>
      <c r="I73" s="58">
        <f t="shared" si="25"/>
        <v>4329</v>
      </c>
      <c r="J73" s="58">
        <f t="shared" si="25"/>
        <v>0</v>
      </c>
      <c r="K73" s="58">
        <f t="shared" si="25"/>
        <v>4329</v>
      </c>
      <c r="L73" s="58">
        <f t="shared" si="25"/>
        <v>4496</v>
      </c>
      <c r="M73" s="58">
        <f t="shared" si="25"/>
        <v>0</v>
      </c>
      <c r="N73" s="58">
        <f t="shared" si="25"/>
        <v>4496</v>
      </c>
    </row>
    <row r="74" spans="1:14" s="21" customFormat="1" ht="84" customHeight="1">
      <c r="A74" s="22" t="s">
        <v>495</v>
      </c>
      <c r="B74" s="73" t="s">
        <v>280</v>
      </c>
      <c r="C74" s="64" t="s">
        <v>61</v>
      </c>
      <c r="D74" s="74" t="s">
        <v>417</v>
      </c>
      <c r="E74" s="72"/>
      <c r="F74" s="15">
        <f aca="true" t="shared" si="26" ref="F74:N74">SUM(F75)</f>
        <v>13350.099999999999</v>
      </c>
      <c r="G74" s="15">
        <f t="shared" si="26"/>
        <v>0</v>
      </c>
      <c r="H74" s="15">
        <f t="shared" si="26"/>
        <v>13350.099999999999</v>
      </c>
      <c r="I74" s="15">
        <f t="shared" si="26"/>
        <v>4329</v>
      </c>
      <c r="J74" s="15">
        <f t="shared" si="26"/>
        <v>0</v>
      </c>
      <c r="K74" s="15">
        <f t="shared" si="26"/>
        <v>4329</v>
      </c>
      <c r="L74" s="15">
        <f t="shared" si="26"/>
        <v>4496</v>
      </c>
      <c r="M74" s="15">
        <f t="shared" si="26"/>
        <v>0</v>
      </c>
      <c r="N74" s="15">
        <f t="shared" si="26"/>
        <v>4496</v>
      </c>
    </row>
    <row r="75" spans="1:14" s="21" customFormat="1" ht="192.75" customHeight="1">
      <c r="A75" s="66" t="s">
        <v>980</v>
      </c>
      <c r="B75" s="73" t="s">
        <v>280</v>
      </c>
      <c r="C75" s="64" t="s">
        <v>61</v>
      </c>
      <c r="D75" s="74" t="s">
        <v>750</v>
      </c>
      <c r="E75" s="72"/>
      <c r="F75" s="15">
        <f>SUM(F76,F79)</f>
        <v>13350.099999999999</v>
      </c>
      <c r="G75" s="15">
        <f aca="true" t="shared" si="27" ref="G75:N75">SUM(G76,G79)</f>
        <v>0</v>
      </c>
      <c r="H75" s="15">
        <f t="shared" si="27"/>
        <v>13350.099999999999</v>
      </c>
      <c r="I75" s="15">
        <f t="shared" si="27"/>
        <v>4329</v>
      </c>
      <c r="J75" s="15">
        <f t="shared" si="27"/>
        <v>0</v>
      </c>
      <c r="K75" s="15">
        <f t="shared" si="27"/>
        <v>4329</v>
      </c>
      <c r="L75" s="15">
        <f t="shared" si="27"/>
        <v>4496</v>
      </c>
      <c r="M75" s="15">
        <f t="shared" si="27"/>
        <v>0</v>
      </c>
      <c r="N75" s="15">
        <f t="shared" si="27"/>
        <v>4496</v>
      </c>
    </row>
    <row r="76" spans="1:14" s="21" customFormat="1" ht="78.75">
      <c r="A76" s="66" t="s">
        <v>752</v>
      </c>
      <c r="B76" s="73" t="s">
        <v>280</v>
      </c>
      <c r="C76" s="64" t="s">
        <v>61</v>
      </c>
      <c r="D76" s="74" t="s">
        <v>751</v>
      </c>
      <c r="E76" s="72"/>
      <c r="F76" s="15">
        <f aca="true" t="shared" si="28" ref="F76:N76">SUM(F77:F78)</f>
        <v>4364.5</v>
      </c>
      <c r="G76" s="15">
        <f t="shared" si="28"/>
        <v>0</v>
      </c>
      <c r="H76" s="15">
        <f t="shared" si="28"/>
        <v>4364.5</v>
      </c>
      <c r="I76" s="15">
        <f t="shared" si="28"/>
        <v>4329</v>
      </c>
      <c r="J76" s="15">
        <f t="shared" si="28"/>
        <v>0</v>
      </c>
      <c r="K76" s="15">
        <f t="shared" si="28"/>
        <v>4329</v>
      </c>
      <c r="L76" s="15">
        <f t="shared" si="28"/>
        <v>4496</v>
      </c>
      <c r="M76" s="15">
        <f t="shared" si="28"/>
        <v>0</v>
      </c>
      <c r="N76" s="15">
        <f t="shared" si="28"/>
        <v>4496</v>
      </c>
    </row>
    <row r="77" spans="1:14" ht="220.5">
      <c r="A77" s="66" t="s">
        <v>357</v>
      </c>
      <c r="B77" s="73" t="s">
        <v>280</v>
      </c>
      <c r="C77" s="64" t="s">
        <v>61</v>
      </c>
      <c r="D77" s="64" t="s">
        <v>929</v>
      </c>
      <c r="E77" s="75">
        <v>100</v>
      </c>
      <c r="F77" s="15">
        <f>SUM(G77:H77)</f>
        <v>3896</v>
      </c>
      <c r="G77" s="15">
        <v>0</v>
      </c>
      <c r="H77" s="15">
        <v>3896</v>
      </c>
      <c r="I77" s="15">
        <f>SUM(J77:K77)</f>
        <v>4176</v>
      </c>
      <c r="J77" s="15">
        <v>0</v>
      </c>
      <c r="K77" s="15">
        <v>4176</v>
      </c>
      <c r="L77" s="15">
        <f>SUM(M77:N77)</f>
        <v>4343</v>
      </c>
      <c r="M77" s="15">
        <v>0</v>
      </c>
      <c r="N77" s="15">
        <v>4343</v>
      </c>
    </row>
    <row r="78" spans="1:14" ht="126">
      <c r="A78" s="66" t="s">
        <v>618</v>
      </c>
      <c r="B78" s="73" t="s">
        <v>280</v>
      </c>
      <c r="C78" s="64" t="s">
        <v>61</v>
      </c>
      <c r="D78" s="64" t="s">
        <v>929</v>
      </c>
      <c r="E78" s="75">
        <v>200</v>
      </c>
      <c r="F78" s="15">
        <f>SUM(G78:H78)</f>
        <v>468.5</v>
      </c>
      <c r="G78" s="15"/>
      <c r="H78" s="15">
        <v>468.5</v>
      </c>
      <c r="I78" s="15">
        <f>SUM(J78:K78)</f>
        <v>153</v>
      </c>
      <c r="J78" s="15"/>
      <c r="K78" s="15">
        <v>153</v>
      </c>
      <c r="L78" s="15">
        <f>SUM(M78:N78)</f>
        <v>153</v>
      </c>
      <c r="M78" s="15"/>
      <c r="N78" s="15">
        <v>153</v>
      </c>
    </row>
    <row r="79" spans="1:14" ht="63">
      <c r="A79" s="66" t="s">
        <v>164</v>
      </c>
      <c r="B79" s="73" t="s">
        <v>280</v>
      </c>
      <c r="C79" s="64" t="s">
        <v>61</v>
      </c>
      <c r="D79" s="74" t="s">
        <v>165</v>
      </c>
      <c r="E79" s="75"/>
      <c r="F79" s="15">
        <f>SUM(F80:F81)</f>
        <v>8985.599999999999</v>
      </c>
      <c r="G79" s="15">
        <f aca="true" t="shared" si="29" ref="G79:N79">SUM(G80:G81)</f>
        <v>0</v>
      </c>
      <c r="H79" s="15">
        <f t="shared" si="29"/>
        <v>8985.599999999999</v>
      </c>
      <c r="I79" s="15">
        <f t="shared" si="29"/>
        <v>0</v>
      </c>
      <c r="J79" s="15">
        <f t="shared" si="29"/>
        <v>0</v>
      </c>
      <c r="K79" s="15">
        <f t="shared" si="29"/>
        <v>0</v>
      </c>
      <c r="L79" s="15">
        <f t="shared" si="29"/>
        <v>0</v>
      </c>
      <c r="M79" s="15">
        <f t="shared" si="29"/>
        <v>0</v>
      </c>
      <c r="N79" s="15">
        <f t="shared" si="29"/>
        <v>0</v>
      </c>
    </row>
    <row r="80" spans="1:14" ht="94.5">
      <c r="A80" s="66" t="s">
        <v>167</v>
      </c>
      <c r="B80" s="73" t="s">
        <v>280</v>
      </c>
      <c r="C80" s="64" t="s">
        <v>61</v>
      </c>
      <c r="D80" s="64" t="s">
        <v>166</v>
      </c>
      <c r="E80" s="75">
        <v>200</v>
      </c>
      <c r="F80" s="15">
        <f>SUM(G80:H80)</f>
        <v>723.3</v>
      </c>
      <c r="G80" s="15"/>
      <c r="H80" s="15">
        <f>73.3+650</f>
        <v>723.3</v>
      </c>
      <c r="I80" s="15"/>
      <c r="J80" s="15"/>
      <c r="K80" s="15"/>
      <c r="L80" s="15"/>
      <c r="M80" s="15"/>
      <c r="N80" s="15"/>
    </row>
    <row r="81" spans="1:14" ht="110.25">
      <c r="A81" s="155" t="s">
        <v>253</v>
      </c>
      <c r="B81" s="73" t="s">
        <v>280</v>
      </c>
      <c r="C81" s="64" t="s">
        <v>61</v>
      </c>
      <c r="D81" s="64" t="s">
        <v>166</v>
      </c>
      <c r="E81" s="75">
        <v>400</v>
      </c>
      <c r="F81" s="15">
        <f>SUM(G81:H81)</f>
        <v>8262.3</v>
      </c>
      <c r="G81" s="15"/>
      <c r="H81" s="15">
        <v>8262.3</v>
      </c>
      <c r="I81" s="15"/>
      <c r="J81" s="15"/>
      <c r="K81" s="15"/>
      <c r="L81" s="15"/>
      <c r="M81" s="15"/>
      <c r="N81" s="15"/>
    </row>
    <row r="82" spans="1:14" ht="15.75">
      <c r="A82" s="69" t="s">
        <v>962</v>
      </c>
      <c r="B82" s="73" t="s">
        <v>280</v>
      </c>
      <c r="C82" s="64" t="s">
        <v>61</v>
      </c>
      <c r="D82" s="62" t="s">
        <v>770</v>
      </c>
      <c r="E82" s="75"/>
      <c r="F82" s="15">
        <f>F83</f>
        <v>882</v>
      </c>
      <c r="G82" s="15">
        <f aca="true" t="shared" si="30" ref="G82:N83">G83</f>
        <v>0</v>
      </c>
      <c r="H82" s="15">
        <f t="shared" si="30"/>
        <v>882</v>
      </c>
      <c r="I82" s="15">
        <f t="shared" si="30"/>
        <v>0</v>
      </c>
      <c r="J82" s="15">
        <f t="shared" si="30"/>
        <v>0</v>
      </c>
      <c r="K82" s="15">
        <f t="shared" si="30"/>
        <v>0</v>
      </c>
      <c r="L82" s="15">
        <f t="shared" si="30"/>
        <v>0</v>
      </c>
      <c r="M82" s="15">
        <f t="shared" si="30"/>
        <v>0</v>
      </c>
      <c r="N82" s="15">
        <f t="shared" si="30"/>
        <v>0</v>
      </c>
    </row>
    <row r="83" spans="1:14" ht="31.5">
      <c r="A83" s="69" t="s">
        <v>772</v>
      </c>
      <c r="B83" s="73" t="s">
        <v>280</v>
      </c>
      <c r="C83" s="64" t="s">
        <v>61</v>
      </c>
      <c r="D83" s="62" t="s">
        <v>771</v>
      </c>
      <c r="E83" s="75"/>
      <c r="F83" s="15">
        <f>F84</f>
        <v>882</v>
      </c>
      <c r="G83" s="15">
        <f t="shared" si="30"/>
        <v>0</v>
      </c>
      <c r="H83" s="15">
        <f t="shared" si="30"/>
        <v>882</v>
      </c>
      <c r="I83" s="15">
        <f t="shared" si="30"/>
        <v>0</v>
      </c>
      <c r="J83" s="15">
        <f t="shared" si="30"/>
        <v>0</v>
      </c>
      <c r="K83" s="15">
        <f t="shared" si="30"/>
        <v>0</v>
      </c>
      <c r="L83" s="15">
        <f t="shared" si="30"/>
        <v>0</v>
      </c>
      <c r="M83" s="15">
        <f t="shared" si="30"/>
        <v>0</v>
      </c>
      <c r="N83" s="15">
        <f t="shared" si="30"/>
        <v>0</v>
      </c>
    </row>
    <row r="84" spans="1:14" ht="189">
      <c r="A84" s="66" t="s">
        <v>212</v>
      </c>
      <c r="B84" s="73" t="s">
        <v>280</v>
      </c>
      <c r="C84" s="64" t="s">
        <v>61</v>
      </c>
      <c r="D84" s="26" t="s">
        <v>150</v>
      </c>
      <c r="E84" s="75">
        <v>200</v>
      </c>
      <c r="F84" s="15">
        <f>SUM(G84:H84)</f>
        <v>882</v>
      </c>
      <c r="G84" s="15"/>
      <c r="H84" s="15">
        <v>882</v>
      </c>
      <c r="I84" s="15">
        <f>SUM(J84:K84)</f>
        <v>0</v>
      </c>
      <c r="J84" s="15"/>
      <c r="K84" s="15"/>
      <c r="L84" s="15">
        <f>SUM(M84:N84)</f>
        <v>0</v>
      </c>
      <c r="M84" s="15"/>
      <c r="N84" s="15"/>
    </row>
    <row r="85" spans="1:14" s="21" customFormat="1" ht="63">
      <c r="A85" s="76" t="s">
        <v>886</v>
      </c>
      <c r="B85" s="71" t="s">
        <v>280</v>
      </c>
      <c r="C85" s="56" t="s">
        <v>898</v>
      </c>
      <c r="D85" s="56"/>
      <c r="E85" s="72"/>
      <c r="F85" s="58">
        <f aca="true" t="shared" si="31" ref="F85:N85">F86</f>
        <v>1376.5</v>
      </c>
      <c r="G85" s="58">
        <f t="shared" si="31"/>
        <v>0</v>
      </c>
      <c r="H85" s="58">
        <f t="shared" si="31"/>
        <v>1376.5</v>
      </c>
      <c r="I85" s="58">
        <f t="shared" si="31"/>
        <v>550</v>
      </c>
      <c r="J85" s="58">
        <f t="shared" si="31"/>
        <v>0</v>
      </c>
      <c r="K85" s="58">
        <f t="shared" si="31"/>
        <v>550</v>
      </c>
      <c r="L85" s="58">
        <f t="shared" si="31"/>
        <v>0</v>
      </c>
      <c r="M85" s="58">
        <f t="shared" si="31"/>
        <v>0</v>
      </c>
      <c r="N85" s="58">
        <f t="shared" si="31"/>
        <v>0</v>
      </c>
    </row>
    <row r="86" spans="1:14" ht="81" customHeight="1">
      <c r="A86" s="78" t="s">
        <v>495</v>
      </c>
      <c r="B86" s="73" t="s">
        <v>280</v>
      </c>
      <c r="C86" s="64" t="s">
        <v>898</v>
      </c>
      <c r="D86" s="74" t="s">
        <v>798</v>
      </c>
      <c r="E86" s="75"/>
      <c r="F86" s="15">
        <f>SUM(F87,)</f>
        <v>1376.5</v>
      </c>
      <c r="G86" s="15">
        <f aca="true" t="shared" si="32" ref="G86:N86">SUM(G87,)</f>
        <v>0</v>
      </c>
      <c r="H86" s="15">
        <f t="shared" si="32"/>
        <v>1376.5</v>
      </c>
      <c r="I86" s="15">
        <f t="shared" si="32"/>
        <v>550</v>
      </c>
      <c r="J86" s="15">
        <f t="shared" si="32"/>
        <v>0</v>
      </c>
      <c r="K86" s="15">
        <f t="shared" si="32"/>
        <v>550</v>
      </c>
      <c r="L86" s="15">
        <f t="shared" si="32"/>
        <v>0</v>
      </c>
      <c r="M86" s="15">
        <f t="shared" si="32"/>
        <v>0</v>
      </c>
      <c r="N86" s="15">
        <f t="shared" si="32"/>
        <v>0</v>
      </c>
    </row>
    <row r="87" spans="1:14" ht="162" customHeight="1">
      <c r="A87" s="79" t="s">
        <v>943</v>
      </c>
      <c r="B87" s="73" t="s">
        <v>280</v>
      </c>
      <c r="C87" s="64" t="s">
        <v>898</v>
      </c>
      <c r="D87" s="74" t="s">
        <v>887</v>
      </c>
      <c r="E87" s="75"/>
      <c r="F87" s="15">
        <f>SUM(F88,F90)</f>
        <v>1376.5</v>
      </c>
      <c r="G87" s="15">
        <f aca="true" t="shared" si="33" ref="G87:N87">SUM(G88,G90)</f>
        <v>0</v>
      </c>
      <c r="H87" s="15">
        <f t="shared" si="33"/>
        <v>1376.5</v>
      </c>
      <c r="I87" s="15">
        <f t="shared" si="33"/>
        <v>550</v>
      </c>
      <c r="J87" s="15">
        <f t="shared" si="33"/>
        <v>0</v>
      </c>
      <c r="K87" s="15">
        <f t="shared" si="33"/>
        <v>550</v>
      </c>
      <c r="L87" s="15">
        <f t="shared" si="33"/>
        <v>0</v>
      </c>
      <c r="M87" s="15">
        <f t="shared" si="33"/>
        <v>0</v>
      </c>
      <c r="N87" s="15">
        <f t="shared" si="33"/>
        <v>0</v>
      </c>
    </row>
    <row r="88" spans="1:14" ht="78.75">
      <c r="A88" s="79" t="s">
        <v>961</v>
      </c>
      <c r="B88" s="73" t="s">
        <v>280</v>
      </c>
      <c r="C88" s="64" t="s">
        <v>898</v>
      </c>
      <c r="D88" s="74" t="s">
        <v>959</v>
      </c>
      <c r="E88" s="75"/>
      <c r="F88" s="15">
        <f>F89</f>
        <v>339.6</v>
      </c>
      <c r="G88" s="15">
        <f aca="true" t="shared" si="34" ref="G88:N88">G89</f>
        <v>0</v>
      </c>
      <c r="H88" s="15">
        <f t="shared" si="34"/>
        <v>339.6</v>
      </c>
      <c r="I88" s="15">
        <f t="shared" si="34"/>
        <v>0</v>
      </c>
      <c r="J88" s="15">
        <f t="shared" si="34"/>
        <v>0</v>
      </c>
      <c r="K88" s="15">
        <f t="shared" si="34"/>
        <v>0</v>
      </c>
      <c r="L88" s="15">
        <f t="shared" si="34"/>
        <v>0</v>
      </c>
      <c r="M88" s="15">
        <f t="shared" si="34"/>
        <v>0</v>
      </c>
      <c r="N88" s="15">
        <f t="shared" si="34"/>
        <v>0</v>
      </c>
    </row>
    <row r="89" spans="1:14" ht="78.75">
      <c r="A89" s="79" t="s">
        <v>791</v>
      </c>
      <c r="B89" s="73" t="s">
        <v>280</v>
      </c>
      <c r="C89" s="64" t="s">
        <v>898</v>
      </c>
      <c r="D89" s="64" t="s">
        <v>960</v>
      </c>
      <c r="E89" s="75">
        <v>300</v>
      </c>
      <c r="F89" s="15">
        <f>SUM(G89:H89)</f>
        <v>339.6</v>
      </c>
      <c r="G89" s="15"/>
      <c r="H89" s="15">
        <v>339.6</v>
      </c>
      <c r="I89" s="15">
        <f>SUM(J89:K89)</f>
        <v>0</v>
      </c>
      <c r="J89" s="15"/>
      <c r="K89" s="15"/>
      <c r="L89" s="15">
        <f>SUM(M89:N89)</f>
        <v>0</v>
      </c>
      <c r="M89" s="15"/>
      <c r="N89" s="15"/>
    </row>
    <row r="90" spans="1:14" ht="63">
      <c r="A90" s="79" t="s">
        <v>890</v>
      </c>
      <c r="B90" s="73" t="s">
        <v>280</v>
      </c>
      <c r="C90" s="64" t="s">
        <v>898</v>
      </c>
      <c r="D90" s="74" t="s">
        <v>891</v>
      </c>
      <c r="E90" s="75"/>
      <c r="F90" s="15">
        <f aca="true" t="shared" si="35" ref="F90:N90">F91</f>
        <v>1036.9</v>
      </c>
      <c r="G90" s="15">
        <f t="shared" si="35"/>
        <v>0</v>
      </c>
      <c r="H90" s="15">
        <f t="shared" si="35"/>
        <v>1036.9</v>
      </c>
      <c r="I90" s="15">
        <f t="shared" si="35"/>
        <v>550</v>
      </c>
      <c r="J90" s="15">
        <f t="shared" si="35"/>
        <v>0</v>
      </c>
      <c r="K90" s="15">
        <f t="shared" si="35"/>
        <v>550</v>
      </c>
      <c r="L90" s="15">
        <f t="shared" si="35"/>
        <v>0</v>
      </c>
      <c r="M90" s="15">
        <f t="shared" si="35"/>
        <v>0</v>
      </c>
      <c r="N90" s="15">
        <f t="shared" si="35"/>
        <v>0</v>
      </c>
    </row>
    <row r="91" spans="1:14" ht="94.5">
      <c r="A91" s="79" t="s">
        <v>888</v>
      </c>
      <c r="B91" s="73" t="s">
        <v>280</v>
      </c>
      <c r="C91" s="64" t="s">
        <v>898</v>
      </c>
      <c r="D91" s="64" t="s">
        <v>889</v>
      </c>
      <c r="E91" s="75">
        <v>200</v>
      </c>
      <c r="F91" s="15">
        <f>SUM(G91:H91)</f>
        <v>1036.9</v>
      </c>
      <c r="G91" s="15"/>
      <c r="H91" s="15">
        <v>1036.9</v>
      </c>
      <c r="I91" s="15">
        <f>SUM(J91:K91)</f>
        <v>550</v>
      </c>
      <c r="J91" s="15"/>
      <c r="K91" s="15">
        <v>550</v>
      </c>
      <c r="L91" s="15">
        <f>SUM(M91:N91)</f>
        <v>0</v>
      </c>
      <c r="M91" s="15"/>
      <c r="N91" s="15"/>
    </row>
    <row r="92" spans="1:14" ht="15.75">
      <c r="A92" s="153" t="s">
        <v>389</v>
      </c>
      <c r="B92" s="57" t="s">
        <v>419</v>
      </c>
      <c r="C92" s="26"/>
      <c r="D92" s="26"/>
      <c r="E92" s="26"/>
      <c r="F92" s="58">
        <f aca="true" t="shared" si="36" ref="F92:N92">SUM(F93,F100,F121,F108)</f>
        <v>127895.79999999999</v>
      </c>
      <c r="G92" s="58">
        <f t="shared" si="36"/>
        <v>44297.1</v>
      </c>
      <c r="H92" s="58">
        <f t="shared" si="36"/>
        <v>83598.7</v>
      </c>
      <c r="I92" s="58">
        <f t="shared" si="36"/>
        <v>142776.3</v>
      </c>
      <c r="J92" s="58">
        <f t="shared" si="36"/>
        <v>72548.2</v>
      </c>
      <c r="K92" s="58">
        <f t="shared" si="36"/>
        <v>70228.1</v>
      </c>
      <c r="L92" s="58">
        <f t="shared" si="36"/>
        <v>73403.8</v>
      </c>
      <c r="M92" s="58">
        <f t="shared" si="36"/>
        <v>8162.8</v>
      </c>
      <c r="N92" s="58">
        <f t="shared" si="36"/>
        <v>65241</v>
      </c>
    </row>
    <row r="93" spans="1:14" ht="31.5">
      <c r="A93" s="153" t="s">
        <v>46</v>
      </c>
      <c r="B93" s="57" t="s">
        <v>419</v>
      </c>
      <c r="C93" s="57" t="s">
        <v>423</v>
      </c>
      <c r="D93" s="26"/>
      <c r="E93" s="26"/>
      <c r="F93" s="58">
        <f aca="true" t="shared" si="37" ref="F93:N94">SUM(F94,)</f>
        <v>467.1</v>
      </c>
      <c r="G93" s="58">
        <f t="shared" si="37"/>
        <v>467.1</v>
      </c>
      <c r="H93" s="58">
        <f t="shared" si="37"/>
        <v>0</v>
      </c>
      <c r="I93" s="58">
        <f t="shared" si="37"/>
        <v>395.5</v>
      </c>
      <c r="J93" s="58">
        <f t="shared" si="37"/>
        <v>395.5</v>
      </c>
      <c r="K93" s="58">
        <f t="shared" si="37"/>
        <v>0</v>
      </c>
      <c r="L93" s="58">
        <f t="shared" si="37"/>
        <v>333.4</v>
      </c>
      <c r="M93" s="58">
        <f t="shared" si="37"/>
        <v>333.4</v>
      </c>
      <c r="N93" s="58">
        <f t="shared" si="37"/>
        <v>0</v>
      </c>
    </row>
    <row r="94" spans="1:14" ht="78.75">
      <c r="A94" s="22" t="s">
        <v>635</v>
      </c>
      <c r="B94" s="24" t="s">
        <v>419</v>
      </c>
      <c r="C94" s="24" t="s">
        <v>423</v>
      </c>
      <c r="D94" s="65" t="s">
        <v>126</v>
      </c>
      <c r="E94" s="26"/>
      <c r="F94" s="15">
        <f t="shared" si="37"/>
        <v>467.1</v>
      </c>
      <c r="G94" s="15">
        <f t="shared" si="37"/>
        <v>467.1</v>
      </c>
      <c r="H94" s="15">
        <f t="shared" si="37"/>
        <v>0</v>
      </c>
      <c r="I94" s="15">
        <f t="shared" si="37"/>
        <v>395.5</v>
      </c>
      <c r="J94" s="15">
        <f t="shared" si="37"/>
        <v>395.5</v>
      </c>
      <c r="K94" s="15">
        <f t="shared" si="37"/>
        <v>0</v>
      </c>
      <c r="L94" s="15">
        <f t="shared" si="37"/>
        <v>333.4</v>
      </c>
      <c r="M94" s="15">
        <f t="shared" si="37"/>
        <v>333.4</v>
      </c>
      <c r="N94" s="15">
        <f t="shared" si="37"/>
        <v>0</v>
      </c>
    </row>
    <row r="95" spans="1:14" ht="141.75">
      <c r="A95" s="22" t="s">
        <v>636</v>
      </c>
      <c r="B95" s="24" t="s">
        <v>419</v>
      </c>
      <c r="C95" s="24" t="s">
        <v>423</v>
      </c>
      <c r="D95" s="65" t="s">
        <v>857</v>
      </c>
      <c r="E95" s="26"/>
      <c r="F95" s="15">
        <f aca="true" t="shared" si="38" ref="F95:N95">SUM(F96,F98)</f>
        <v>467.1</v>
      </c>
      <c r="G95" s="15">
        <f t="shared" si="38"/>
        <v>467.1</v>
      </c>
      <c r="H95" s="15">
        <f t="shared" si="38"/>
        <v>0</v>
      </c>
      <c r="I95" s="15">
        <f t="shared" si="38"/>
        <v>395.5</v>
      </c>
      <c r="J95" s="15">
        <f t="shared" si="38"/>
        <v>395.5</v>
      </c>
      <c r="K95" s="15">
        <f t="shared" si="38"/>
        <v>0</v>
      </c>
      <c r="L95" s="15">
        <f t="shared" si="38"/>
        <v>333.4</v>
      </c>
      <c r="M95" s="15">
        <f t="shared" si="38"/>
        <v>333.4</v>
      </c>
      <c r="N95" s="15">
        <f t="shared" si="38"/>
        <v>0</v>
      </c>
    </row>
    <row r="96" spans="1:14" ht="78.75">
      <c r="A96" s="68" t="s">
        <v>77</v>
      </c>
      <c r="B96" s="24" t="s">
        <v>419</v>
      </c>
      <c r="C96" s="24" t="s">
        <v>423</v>
      </c>
      <c r="D96" s="65" t="s">
        <v>602</v>
      </c>
      <c r="E96" s="26"/>
      <c r="F96" s="15">
        <f aca="true" t="shared" si="39" ref="F96:N96">SUM(F97:F97)</f>
        <v>81.1</v>
      </c>
      <c r="G96" s="15">
        <f t="shared" si="39"/>
        <v>81.1</v>
      </c>
      <c r="H96" s="15">
        <f t="shared" si="39"/>
        <v>0</v>
      </c>
      <c r="I96" s="15">
        <f t="shared" si="39"/>
        <v>84.3</v>
      </c>
      <c r="J96" s="15">
        <f t="shared" si="39"/>
        <v>84.3</v>
      </c>
      <c r="K96" s="15">
        <f t="shared" si="39"/>
        <v>0</v>
      </c>
      <c r="L96" s="15">
        <f t="shared" si="39"/>
        <v>84.3</v>
      </c>
      <c r="M96" s="15">
        <f t="shared" si="39"/>
        <v>84.3</v>
      </c>
      <c r="N96" s="15">
        <f t="shared" si="39"/>
        <v>0</v>
      </c>
    </row>
    <row r="97" spans="1:14" ht="267.75">
      <c r="A97" s="68" t="s">
        <v>730</v>
      </c>
      <c r="B97" s="24" t="s">
        <v>419</v>
      </c>
      <c r="C97" s="24" t="s">
        <v>423</v>
      </c>
      <c r="D97" s="67" t="s">
        <v>606</v>
      </c>
      <c r="E97" s="26" t="s">
        <v>384</v>
      </c>
      <c r="F97" s="15">
        <f>SUM(G97:H97)</f>
        <v>81.1</v>
      </c>
      <c r="G97" s="15">
        <v>81.1</v>
      </c>
      <c r="H97" s="15"/>
      <c r="I97" s="15">
        <f>SUM(J97:K97)</f>
        <v>84.3</v>
      </c>
      <c r="J97" s="15">
        <v>84.3</v>
      </c>
      <c r="K97" s="15"/>
      <c r="L97" s="15">
        <f>SUM(M97:N97)</f>
        <v>84.3</v>
      </c>
      <c r="M97" s="15">
        <v>84.3</v>
      </c>
      <c r="N97" s="15"/>
    </row>
    <row r="98" spans="1:14" ht="63">
      <c r="A98" s="68" t="s">
        <v>348</v>
      </c>
      <c r="B98" s="26" t="s">
        <v>419</v>
      </c>
      <c r="C98" s="26" t="s">
        <v>423</v>
      </c>
      <c r="D98" s="65" t="s">
        <v>346</v>
      </c>
      <c r="E98" s="26"/>
      <c r="F98" s="15">
        <f aca="true" t="shared" si="40" ref="F98:N98">F99</f>
        <v>386</v>
      </c>
      <c r="G98" s="15">
        <f t="shared" si="40"/>
        <v>386</v>
      </c>
      <c r="H98" s="15">
        <f t="shared" si="40"/>
        <v>0</v>
      </c>
      <c r="I98" s="15">
        <f t="shared" si="40"/>
        <v>311.2</v>
      </c>
      <c r="J98" s="15">
        <f t="shared" si="40"/>
        <v>311.2</v>
      </c>
      <c r="K98" s="15">
        <f t="shared" si="40"/>
        <v>0</v>
      </c>
      <c r="L98" s="15">
        <f t="shared" si="40"/>
        <v>249.1</v>
      </c>
      <c r="M98" s="15">
        <f t="shared" si="40"/>
        <v>249.1</v>
      </c>
      <c r="N98" s="15">
        <f t="shared" si="40"/>
        <v>0</v>
      </c>
    </row>
    <row r="99" spans="1:14" ht="157.5">
      <c r="A99" s="68" t="s">
        <v>78</v>
      </c>
      <c r="B99" s="26" t="s">
        <v>419</v>
      </c>
      <c r="C99" s="26" t="s">
        <v>423</v>
      </c>
      <c r="D99" s="67" t="s">
        <v>347</v>
      </c>
      <c r="E99" s="26" t="s">
        <v>56</v>
      </c>
      <c r="F99" s="15">
        <f>G99+H99</f>
        <v>386</v>
      </c>
      <c r="G99" s="17">
        <v>386</v>
      </c>
      <c r="H99" s="17"/>
      <c r="I99" s="15">
        <f>J99+K99</f>
        <v>311.2</v>
      </c>
      <c r="J99" s="17">
        <v>311.2</v>
      </c>
      <c r="K99" s="17"/>
      <c r="L99" s="15">
        <f>M99+N99</f>
        <v>249.1</v>
      </c>
      <c r="M99" s="17">
        <v>249.1</v>
      </c>
      <c r="N99" s="17"/>
    </row>
    <row r="100" spans="1:14" ht="15.75">
      <c r="A100" s="153" t="s">
        <v>47</v>
      </c>
      <c r="B100" s="57" t="s">
        <v>419</v>
      </c>
      <c r="C100" s="57" t="s">
        <v>282</v>
      </c>
      <c r="D100" s="26"/>
      <c r="E100" s="26"/>
      <c r="F100" s="58">
        <f aca="true" t="shared" si="41" ref="F100:N101">F101</f>
        <v>4327.1</v>
      </c>
      <c r="G100" s="58">
        <f t="shared" si="41"/>
        <v>8.1</v>
      </c>
      <c r="H100" s="58">
        <f t="shared" si="41"/>
        <v>4319</v>
      </c>
      <c r="I100" s="58">
        <f t="shared" si="41"/>
        <v>4327.1</v>
      </c>
      <c r="J100" s="58">
        <f t="shared" si="41"/>
        <v>8.1</v>
      </c>
      <c r="K100" s="58">
        <f t="shared" si="41"/>
        <v>4319</v>
      </c>
      <c r="L100" s="58">
        <f t="shared" si="41"/>
        <v>1753</v>
      </c>
      <c r="M100" s="58">
        <f t="shared" si="41"/>
        <v>8.1</v>
      </c>
      <c r="N100" s="58">
        <f t="shared" si="41"/>
        <v>1744.9</v>
      </c>
    </row>
    <row r="101" spans="1:14" ht="94.5">
      <c r="A101" s="22" t="s">
        <v>112</v>
      </c>
      <c r="B101" s="24" t="s">
        <v>419</v>
      </c>
      <c r="C101" s="24" t="s">
        <v>282</v>
      </c>
      <c r="D101" s="65" t="s">
        <v>1009</v>
      </c>
      <c r="E101" s="26"/>
      <c r="F101" s="15">
        <f t="shared" si="41"/>
        <v>4327.1</v>
      </c>
      <c r="G101" s="15">
        <f t="shared" si="41"/>
        <v>8.1</v>
      </c>
      <c r="H101" s="15">
        <f t="shared" si="41"/>
        <v>4319</v>
      </c>
      <c r="I101" s="15">
        <f t="shared" si="41"/>
        <v>4327.1</v>
      </c>
      <c r="J101" s="15">
        <f t="shared" si="41"/>
        <v>8.1</v>
      </c>
      <c r="K101" s="15">
        <f t="shared" si="41"/>
        <v>4319</v>
      </c>
      <c r="L101" s="15">
        <f t="shared" si="41"/>
        <v>1753</v>
      </c>
      <c r="M101" s="15">
        <f t="shared" si="41"/>
        <v>8.1</v>
      </c>
      <c r="N101" s="15">
        <f t="shared" si="41"/>
        <v>1744.9</v>
      </c>
    </row>
    <row r="102" spans="1:14" ht="141.75">
      <c r="A102" s="22" t="s">
        <v>111</v>
      </c>
      <c r="B102" s="24" t="s">
        <v>419</v>
      </c>
      <c r="C102" s="24" t="s">
        <v>282</v>
      </c>
      <c r="D102" s="65" t="s">
        <v>1010</v>
      </c>
      <c r="E102" s="26"/>
      <c r="F102" s="15">
        <f>SUM(F103,F106)</f>
        <v>4327.1</v>
      </c>
      <c r="G102" s="15">
        <f aca="true" t="shared" si="42" ref="G102:N102">SUM(G103,G106)</f>
        <v>8.1</v>
      </c>
      <c r="H102" s="15">
        <f t="shared" si="42"/>
        <v>4319</v>
      </c>
      <c r="I102" s="15">
        <f t="shared" si="42"/>
        <v>4327.1</v>
      </c>
      <c r="J102" s="15">
        <f t="shared" si="42"/>
        <v>8.1</v>
      </c>
      <c r="K102" s="15">
        <f t="shared" si="42"/>
        <v>4319</v>
      </c>
      <c r="L102" s="15">
        <f t="shared" si="42"/>
        <v>1753</v>
      </c>
      <c r="M102" s="15">
        <f t="shared" si="42"/>
        <v>8.1</v>
      </c>
      <c r="N102" s="15">
        <f t="shared" si="42"/>
        <v>1744.9</v>
      </c>
    </row>
    <row r="103" spans="1:14" ht="47.25">
      <c r="A103" s="22" t="s">
        <v>1013</v>
      </c>
      <c r="B103" s="24" t="s">
        <v>419</v>
      </c>
      <c r="C103" s="24" t="s">
        <v>282</v>
      </c>
      <c r="D103" s="65" t="s">
        <v>1011</v>
      </c>
      <c r="E103" s="26"/>
      <c r="F103" s="15">
        <f>SUM(F104:F105)</f>
        <v>3469.1</v>
      </c>
      <c r="G103" s="15">
        <f aca="true" t="shared" si="43" ref="G103:N103">SUM(G104:G105)</f>
        <v>8.1</v>
      </c>
      <c r="H103" s="15">
        <f t="shared" si="43"/>
        <v>3461</v>
      </c>
      <c r="I103" s="15">
        <f t="shared" si="43"/>
        <v>3469.1</v>
      </c>
      <c r="J103" s="15">
        <f t="shared" si="43"/>
        <v>8.1</v>
      </c>
      <c r="K103" s="15">
        <f>SUM(K104:K105)</f>
        <v>3461</v>
      </c>
      <c r="L103" s="15">
        <f t="shared" si="43"/>
        <v>1753</v>
      </c>
      <c r="M103" s="15">
        <f t="shared" si="43"/>
        <v>8.1</v>
      </c>
      <c r="N103" s="15">
        <f t="shared" si="43"/>
        <v>1744.9</v>
      </c>
    </row>
    <row r="104" spans="1:14" ht="78.75">
      <c r="A104" s="66" t="s">
        <v>484</v>
      </c>
      <c r="B104" s="24" t="s">
        <v>419</v>
      </c>
      <c r="C104" s="24" t="s">
        <v>282</v>
      </c>
      <c r="D104" s="67" t="s">
        <v>931</v>
      </c>
      <c r="E104" s="26" t="s">
        <v>386</v>
      </c>
      <c r="F104" s="15">
        <f>SUM(G104:H104)</f>
        <v>3461</v>
      </c>
      <c r="G104" s="15">
        <v>0</v>
      </c>
      <c r="H104" s="15">
        <v>3461</v>
      </c>
      <c r="I104" s="15">
        <f>SUM(J104:K104)</f>
        <v>3461</v>
      </c>
      <c r="J104" s="15">
        <v>0</v>
      </c>
      <c r="K104" s="15">
        <v>3461</v>
      </c>
      <c r="L104" s="15">
        <f>SUM(M104:N104)</f>
        <v>1744.9</v>
      </c>
      <c r="M104" s="15">
        <v>0</v>
      </c>
      <c r="N104" s="15">
        <v>1744.9</v>
      </c>
    </row>
    <row r="105" spans="1:14" ht="252">
      <c r="A105" s="66" t="s">
        <v>729</v>
      </c>
      <c r="B105" s="24" t="s">
        <v>419</v>
      </c>
      <c r="C105" s="24" t="s">
        <v>282</v>
      </c>
      <c r="D105" s="67" t="s">
        <v>515</v>
      </c>
      <c r="E105" s="26" t="s">
        <v>384</v>
      </c>
      <c r="F105" s="15">
        <f>SUM(G105:H105)</f>
        <v>8.1</v>
      </c>
      <c r="G105" s="15">
        <v>8.1</v>
      </c>
      <c r="H105" s="15">
        <v>0</v>
      </c>
      <c r="I105" s="15">
        <f>SUM(J105:K105)</f>
        <v>8.1</v>
      </c>
      <c r="J105" s="15">
        <v>8.1</v>
      </c>
      <c r="K105" s="15">
        <v>0</v>
      </c>
      <c r="L105" s="15">
        <f>SUM(M105:N105)</f>
        <v>8.1</v>
      </c>
      <c r="M105" s="15">
        <v>8.1</v>
      </c>
      <c r="N105" s="15">
        <v>0</v>
      </c>
    </row>
    <row r="106" spans="1:14" ht="63">
      <c r="A106" s="66" t="s">
        <v>517</v>
      </c>
      <c r="B106" s="24" t="s">
        <v>419</v>
      </c>
      <c r="C106" s="24" t="s">
        <v>282</v>
      </c>
      <c r="D106" s="65" t="s">
        <v>516</v>
      </c>
      <c r="E106" s="26"/>
      <c r="F106" s="15">
        <f>F107</f>
        <v>858</v>
      </c>
      <c r="G106" s="15">
        <f aca="true" t="shared" si="44" ref="G106:N106">G107</f>
        <v>0</v>
      </c>
      <c r="H106" s="15">
        <f t="shared" si="44"/>
        <v>858</v>
      </c>
      <c r="I106" s="15">
        <f t="shared" si="44"/>
        <v>858</v>
      </c>
      <c r="J106" s="15">
        <f t="shared" si="44"/>
        <v>0</v>
      </c>
      <c r="K106" s="15">
        <f t="shared" si="44"/>
        <v>858</v>
      </c>
      <c r="L106" s="15">
        <f t="shared" si="44"/>
        <v>0</v>
      </c>
      <c r="M106" s="15">
        <f t="shared" si="44"/>
        <v>0</v>
      </c>
      <c r="N106" s="15">
        <f t="shared" si="44"/>
        <v>0</v>
      </c>
    </row>
    <row r="107" spans="1:14" ht="126">
      <c r="A107" s="66" t="s">
        <v>485</v>
      </c>
      <c r="B107" s="24" t="s">
        <v>419</v>
      </c>
      <c r="C107" s="24" t="s">
        <v>282</v>
      </c>
      <c r="D107" s="67" t="s">
        <v>297</v>
      </c>
      <c r="E107" s="26" t="s">
        <v>386</v>
      </c>
      <c r="F107" s="15">
        <f>SUM(G107:H107)</f>
        <v>858</v>
      </c>
      <c r="G107" s="15"/>
      <c r="H107" s="15">
        <v>858</v>
      </c>
      <c r="I107" s="15">
        <f>SUM(J107:K107)</f>
        <v>858</v>
      </c>
      <c r="J107" s="15"/>
      <c r="K107" s="15">
        <v>858</v>
      </c>
      <c r="L107" s="15">
        <f>SUM(M107:N107)</f>
        <v>0</v>
      </c>
      <c r="M107" s="15"/>
      <c r="N107" s="15"/>
    </row>
    <row r="108" spans="1:14" s="21" customFormat="1" ht="31.5">
      <c r="A108" s="153" t="s">
        <v>819</v>
      </c>
      <c r="B108" s="57" t="s">
        <v>419</v>
      </c>
      <c r="C108" s="57" t="s">
        <v>281</v>
      </c>
      <c r="D108" s="80"/>
      <c r="E108" s="59"/>
      <c r="F108" s="58">
        <f>SUM(F109,F118)</f>
        <v>59049.7</v>
      </c>
      <c r="G108" s="58">
        <f aca="true" t="shared" si="45" ref="G108:N108">SUM(G109,G118)</f>
        <v>35407.7</v>
      </c>
      <c r="H108" s="58">
        <f t="shared" si="45"/>
        <v>23642</v>
      </c>
      <c r="I108" s="58">
        <f t="shared" si="45"/>
        <v>83705</v>
      </c>
      <c r="J108" s="58">
        <f t="shared" si="45"/>
        <v>65434</v>
      </c>
      <c r="K108" s="58">
        <f t="shared" si="45"/>
        <v>18271</v>
      </c>
      <c r="L108" s="58">
        <f t="shared" si="45"/>
        <v>14572</v>
      </c>
      <c r="M108" s="58">
        <f t="shared" si="45"/>
        <v>0</v>
      </c>
      <c r="N108" s="58">
        <f t="shared" si="45"/>
        <v>14572</v>
      </c>
    </row>
    <row r="109" spans="1:14" s="21" customFormat="1" ht="94.5">
      <c r="A109" s="22" t="s">
        <v>112</v>
      </c>
      <c r="B109" s="24" t="s">
        <v>419</v>
      </c>
      <c r="C109" s="24" t="s">
        <v>281</v>
      </c>
      <c r="D109" s="65" t="s">
        <v>1009</v>
      </c>
      <c r="E109" s="59"/>
      <c r="F109" s="15">
        <f>F110</f>
        <v>52695.6</v>
      </c>
      <c r="G109" s="15">
        <f aca="true" t="shared" si="46" ref="G109:N109">G110</f>
        <v>29371.3</v>
      </c>
      <c r="H109" s="15">
        <f t="shared" si="46"/>
        <v>23324.3</v>
      </c>
      <c r="I109" s="15">
        <f>I110</f>
        <v>83705</v>
      </c>
      <c r="J109" s="15">
        <f t="shared" si="46"/>
        <v>65434</v>
      </c>
      <c r="K109" s="15">
        <f t="shared" si="46"/>
        <v>18271</v>
      </c>
      <c r="L109" s="15">
        <f>L110</f>
        <v>14572</v>
      </c>
      <c r="M109" s="15">
        <f t="shared" si="46"/>
        <v>0</v>
      </c>
      <c r="N109" s="15">
        <f t="shared" si="46"/>
        <v>14572</v>
      </c>
    </row>
    <row r="110" spans="1:14" s="21" customFormat="1" ht="141.75">
      <c r="A110" s="22" t="s">
        <v>116</v>
      </c>
      <c r="B110" s="24" t="s">
        <v>419</v>
      </c>
      <c r="C110" s="24" t="s">
        <v>281</v>
      </c>
      <c r="D110" s="65" t="s">
        <v>1014</v>
      </c>
      <c r="E110" s="59"/>
      <c r="F110" s="15">
        <f>SUM(F111,F115)</f>
        <v>52695.6</v>
      </c>
      <c r="G110" s="15">
        <f aca="true" t="shared" si="47" ref="G110:N110">SUM(G111,G115)</f>
        <v>29371.3</v>
      </c>
      <c r="H110" s="15">
        <f t="shared" si="47"/>
        <v>23324.3</v>
      </c>
      <c r="I110" s="15">
        <f t="shared" si="47"/>
        <v>83705</v>
      </c>
      <c r="J110" s="15">
        <f t="shared" si="47"/>
        <v>65434</v>
      </c>
      <c r="K110" s="15">
        <f t="shared" si="47"/>
        <v>18271</v>
      </c>
      <c r="L110" s="15">
        <f t="shared" si="47"/>
        <v>14572</v>
      </c>
      <c r="M110" s="15">
        <f t="shared" si="47"/>
        <v>0</v>
      </c>
      <c r="N110" s="15">
        <f t="shared" si="47"/>
        <v>14572</v>
      </c>
    </row>
    <row r="111" spans="1:14" s="21" customFormat="1" ht="78.75">
      <c r="A111" s="22" t="s">
        <v>1016</v>
      </c>
      <c r="B111" s="24" t="s">
        <v>419</v>
      </c>
      <c r="C111" s="24" t="s">
        <v>281</v>
      </c>
      <c r="D111" s="65" t="s">
        <v>1015</v>
      </c>
      <c r="E111" s="59"/>
      <c r="F111" s="15">
        <f>SUM(F112:F114)</f>
        <v>52695.6</v>
      </c>
      <c r="G111" s="15">
        <f aca="true" t="shared" si="48" ref="G111:N111">SUM(G112:G114)</f>
        <v>29371.3</v>
      </c>
      <c r="H111" s="15">
        <f t="shared" si="48"/>
        <v>23324.3</v>
      </c>
      <c r="I111" s="15">
        <f t="shared" si="48"/>
        <v>14827</v>
      </c>
      <c r="J111" s="15">
        <f t="shared" si="48"/>
        <v>0</v>
      </c>
      <c r="K111" s="15">
        <f t="shared" si="48"/>
        <v>14827</v>
      </c>
      <c r="L111" s="15">
        <f t="shared" si="48"/>
        <v>14572</v>
      </c>
      <c r="M111" s="15">
        <f t="shared" si="48"/>
        <v>0</v>
      </c>
      <c r="N111" s="15">
        <f t="shared" si="48"/>
        <v>14572</v>
      </c>
    </row>
    <row r="112" spans="1:14" s="21" customFormat="1" ht="110.25">
      <c r="A112" s="66" t="s">
        <v>98</v>
      </c>
      <c r="B112" s="24" t="s">
        <v>419</v>
      </c>
      <c r="C112" s="24" t="s">
        <v>281</v>
      </c>
      <c r="D112" s="67" t="s">
        <v>340</v>
      </c>
      <c r="E112" s="26" t="s">
        <v>386</v>
      </c>
      <c r="F112" s="15">
        <f>SUM(G112:H112)</f>
        <v>551</v>
      </c>
      <c r="G112" s="15"/>
      <c r="H112" s="15">
        <v>551</v>
      </c>
      <c r="I112" s="15">
        <f>SUM(J112:K112)</f>
        <v>0</v>
      </c>
      <c r="J112" s="15"/>
      <c r="K112" s="15"/>
      <c r="L112" s="15">
        <f>SUM(M112:N112)</f>
        <v>0</v>
      </c>
      <c r="M112" s="15"/>
      <c r="N112" s="15"/>
    </row>
    <row r="113" spans="1:14" s="21" customFormat="1" ht="126">
      <c r="A113" s="66" t="s">
        <v>339</v>
      </c>
      <c r="B113" s="24" t="s">
        <v>419</v>
      </c>
      <c r="C113" s="24" t="s">
        <v>281</v>
      </c>
      <c r="D113" s="67" t="s">
        <v>340</v>
      </c>
      <c r="E113" s="26" t="s">
        <v>56</v>
      </c>
      <c r="F113" s="15">
        <f>SUM(G113:H113)</f>
        <v>22773.3</v>
      </c>
      <c r="G113" s="15"/>
      <c r="H113" s="15">
        <v>22773.3</v>
      </c>
      <c r="I113" s="15">
        <f>SUM(J113:K113)</f>
        <v>14827</v>
      </c>
      <c r="J113" s="15"/>
      <c r="K113" s="15">
        <v>14827</v>
      </c>
      <c r="L113" s="15">
        <f>SUM(M113:N113)</f>
        <v>14572</v>
      </c>
      <c r="M113" s="15"/>
      <c r="N113" s="15">
        <v>14572</v>
      </c>
    </row>
    <row r="114" spans="1:14" s="21" customFormat="1" ht="141.75">
      <c r="A114" s="69" t="s">
        <v>9</v>
      </c>
      <c r="B114" s="24" t="s">
        <v>419</v>
      </c>
      <c r="C114" s="24" t="s">
        <v>281</v>
      </c>
      <c r="D114" s="127" t="s">
        <v>8</v>
      </c>
      <c r="E114" s="26" t="s">
        <v>386</v>
      </c>
      <c r="F114" s="15">
        <f>SUM(G114:H114)</f>
        <v>29371.3</v>
      </c>
      <c r="G114" s="15">
        <v>29371.3</v>
      </c>
      <c r="H114" s="15"/>
      <c r="I114" s="15">
        <f>SUM(J114:K114)</f>
        <v>0</v>
      </c>
      <c r="J114" s="15"/>
      <c r="K114" s="15"/>
      <c r="L114" s="15">
        <f>SUM(M114:N114)</f>
        <v>0</v>
      </c>
      <c r="M114" s="15"/>
      <c r="N114" s="15"/>
    </row>
    <row r="115" spans="1:14" s="21" customFormat="1" ht="78.75">
      <c r="A115" s="69" t="s">
        <v>236</v>
      </c>
      <c r="B115" s="24" t="s">
        <v>419</v>
      </c>
      <c r="C115" s="24" t="s">
        <v>281</v>
      </c>
      <c r="D115" s="65" t="s">
        <v>233</v>
      </c>
      <c r="E115" s="26"/>
      <c r="F115" s="15">
        <f>SUM(F116:F117)</f>
        <v>0</v>
      </c>
      <c r="G115" s="15">
        <f aca="true" t="shared" si="49" ref="G115:N115">SUM(G116:G117)</f>
        <v>0</v>
      </c>
      <c r="H115" s="15">
        <f t="shared" si="49"/>
        <v>0</v>
      </c>
      <c r="I115" s="15">
        <f t="shared" si="49"/>
        <v>68878</v>
      </c>
      <c r="J115" s="15">
        <f t="shared" si="49"/>
        <v>65434</v>
      </c>
      <c r="K115" s="15">
        <f t="shared" si="49"/>
        <v>3444</v>
      </c>
      <c r="L115" s="15">
        <f t="shared" si="49"/>
        <v>0</v>
      </c>
      <c r="M115" s="15">
        <f t="shared" si="49"/>
        <v>0</v>
      </c>
      <c r="N115" s="15">
        <f t="shared" si="49"/>
        <v>0</v>
      </c>
    </row>
    <row r="116" spans="1:14" s="21" customFormat="1" ht="110.25">
      <c r="A116" s="69" t="s">
        <v>252</v>
      </c>
      <c r="B116" s="24" t="s">
        <v>419</v>
      </c>
      <c r="C116" s="24" t="s">
        <v>281</v>
      </c>
      <c r="D116" s="67" t="s">
        <v>250</v>
      </c>
      <c r="E116" s="26" t="s">
        <v>386</v>
      </c>
      <c r="F116" s="15">
        <f>SUM(G116:H116)</f>
        <v>0</v>
      </c>
      <c r="G116" s="15"/>
      <c r="H116" s="15"/>
      <c r="I116" s="15">
        <f>SUM(J116:K116)</f>
        <v>3444</v>
      </c>
      <c r="J116" s="15"/>
      <c r="K116" s="15">
        <v>3444</v>
      </c>
      <c r="L116" s="15">
        <f>SUM(M116:N116)</f>
        <v>0</v>
      </c>
      <c r="M116" s="15"/>
      <c r="N116" s="15"/>
    </row>
    <row r="117" spans="1:14" s="21" customFormat="1" ht="110.25">
      <c r="A117" s="69" t="s">
        <v>235</v>
      </c>
      <c r="B117" s="24" t="s">
        <v>419</v>
      </c>
      <c r="C117" s="24" t="s">
        <v>281</v>
      </c>
      <c r="D117" s="84" t="s">
        <v>234</v>
      </c>
      <c r="E117" s="26" t="s">
        <v>386</v>
      </c>
      <c r="F117" s="15">
        <f>SUM(G117:H117)</f>
        <v>0</v>
      </c>
      <c r="G117" s="15"/>
      <c r="H117" s="15"/>
      <c r="I117" s="15">
        <f>SUM(J117:K117)</f>
        <v>65434</v>
      </c>
      <c r="J117" s="15">
        <v>65434</v>
      </c>
      <c r="K117" s="15"/>
      <c r="L117" s="15">
        <f>SUM(M117:N117)</f>
        <v>0</v>
      </c>
      <c r="M117" s="15"/>
      <c r="N117" s="15"/>
    </row>
    <row r="118" spans="1:14" ht="47.25">
      <c r="A118" s="60" t="s">
        <v>514</v>
      </c>
      <c r="B118" s="24" t="s">
        <v>419</v>
      </c>
      <c r="C118" s="24" t="s">
        <v>281</v>
      </c>
      <c r="D118" s="62" t="s">
        <v>770</v>
      </c>
      <c r="E118" s="26"/>
      <c r="F118" s="15">
        <f>F119</f>
        <v>6354.099999999999</v>
      </c>
      <c r="G118" s="15">
        <f aca="true" t="shared" si="50" ref="G118:N119">G119</f>
        <v>6036.4</v>
      </c>
      <c r="H118" s="15">
        <f t="shared" si="50"/>
        <v>317.7</v>
      </c>
      <c r="I118" s="15">
        <f t="shared" si="50"/>
        <v>0</v>
      </c>
      <c r="J118" s="15">
        <f t="shared" si="50"/>
        <v>0</v>
      </c>
      <c r="K118" s="15">
        <f t="shared" si="50"/>
        <v>0</v>
      </c>
      <c r="L118" s="15">
        <f t="shared" si="50"/>
        <v>0</v>
      </c>
      <c r="M118" s="15">
        <f t="shared" si="50"/>
        <v>0</v>
      </c>
      <c r="N118" s="15">
        <f t="shared" si="50"/>
        <v>0</v>
      </c>
    </row>
    <row r="119" spans="1:14" s="21" customFormat="1" ht="31.5">
      <c r="A119" s="60" t="s">
        <v>772</v>
      </c>
      <c r="B119" s="24" t="s">
        <v>419</v>
      </c>
      <c r="C119" s="24" t="s">
        <v>281</v>
      </c>
      <c r="D119" s="62" t="s">
        <v>771</v>
      </c>
      <c r="E119" s="26"/>
      <c r="F119" s="15">
        <f>F120</f>
        <v>6354.099999999999</v>
      </c>
      <c r="G119" s="15">
        <f t="shared" si="50"/>
        <v>6036.4</v>
      </c>
      <c r="H119" s="15">
        <f t="shared" si="50"/>
        <v>317.7</v>
      </c>
      <c r="I119" s="15">
        <f t="shared" si="50"/>
        <v>0</v>
      </c>
      <c r="J119" s="15">
        <f t="shared" si="50"/>
        <v>0</v>
      </c>
      <c r="K119" s="15">
        <f t="shared" si="50"/>
        <v>0</v>
      </c>
      <c r="L119" s="15">
        <f t="shared" si="50"/>
        <v>0</v>
      </c>
      <c r="M119" s="15">
        <f t="shared" si="50"/>
        <v>0</v>
      </c>
      <c r="N119" s="15">
        <f t="shared" si="50"/>
        <v>0</v>
      </c>
    </row>
    <row r="120" spans="1:14" s="21" customFormat="1" ht="157.5">
      <c r="A120" s="22" t="s">
        <v>79</v>
      </c>
      <c r="B120" s="24" t="s">
        <v>419</v>
      </c>
      <c r="C120" s="24" t="s">
        <v>281</v>
      </c>
      <c r="D120" s="81" t="s">
        <v>30</v>
      </c>
      <c r="E120" s="26" t="s">
        <v>386</v>
      </c>
      <c r="F120" s="15">
        <f>SUM(G120:H120)</f>
        <v>6354.099999999999</v>
      </c>
      <c r="G120" s="15">
        <v>6036.4</v>
      </c>
      <c r="H120" s="15">
        <v>317.7</v>
      </c>
      <c r="I120" s="15">
        <f>SUM(J120:K120)</f>
        <v>0</v>
      </c>
      <c r="J120" s="15"/>
      <c r="K120" s="15"/>
      <c r="L120" s="15">
        <f>SUM(M120:N120)</f>
        <v>0</v>
      </c>
      <c r="M120" s="15"/>
      <c r="N120" s="15"/>
    </row>
    <row r="121" spans="1:14" ht="31.5">
      <c r="A121" s="153" t="s">
        <v>821</v>
      </c>
      <c r="B121" s="57" t="s">
        <v>419</v>
      </c>
      <c r="C121" s="59">
        <v>12</v>
      </c>
      <c r="D121" s="26"/>
      <c r="E121" s="26"/>
      <c r="F121" s="58">
        <f aca="true" t="shared" si="51" ref="F121:N121">SUM(F122,F132,F138)</f>
        <v>64051.899999999994</v>
      </c>
      <c r="G121" s="58">
        <f t="shared" si="51"/>
        <v>8414.2</v>
      </c>
      <c r="H121" s="58">
        <f t="shared" si="51"/>
        <v>55637.7</v>
      </c>
      <c r="I121" s="58">
        <f t="shared" si="51"/>
        <v>54348.7</v>
      </c>
      <c r="J121" s="58">
        <f t="shared" si="51"/>
        <v>6710.6</v>
      </c>
      <c r="K121" s="58">
        <f t="shared" si="51"/>
        <v>47638.1</v>
      </c>
      <c r="L121" s="58">
        <f t="shared" si="51"/>
        <v>56745.4</v>
      </c>
      <c r="M121" s="58">
        <f t="shared" si="51"/>
        <v>7821.3</v>
      </c>
      <c r="N121" s="58">
        <f t="shared" si="51"/>
        <v>48924.1</v>
      </c>
    </row>
    <row r="122" spans="1:14" ht="126">
      <c r="A122" s="69" t="s">
        <v>633</v>
      </c>
      <c r="B122" s="24" t="s">
        <v>419</v>
      </c>
      <c r="C122" s="26" t="s">
        <v>822</v>
      </c>
      <c r="D122" s="65" t="s">
        <v>4</v>
      </c>
      <c r="E122" s="26"/>
      <c r="F122" s="15">
        <f>SUM(F123,)</f>
        <v>6023.2</v>
      </c>
      <c r="G122" s="15">
        <f aca="true" t="shared" si="52" ref="G122:N122">SUM(G123,)</f>
        <v>5414.2</v>
      </c>
      <c r="H122" s="15">
        <f t="shared" si="52"/>
        <v>609</v>
      </c>
      <c r="I122" s="15">
        <f t="shared" si="52"/>
        <v>6944.6</v>
      </c>
      <c r="J122" s="15">
        <f t="shared" si="52"/>
        <v>6710.6</v>
      </c>
      <c r="K122" s="15">
        <f t="shared" si="52"/>
        <v>234</v>
      </c>
      <c r="L122" s="15">
        <f t="shared" si="52"/>
        <v>8059.8</v>
      </c>
      <c r="M122" s="15">
        <f t="shared" si="52"/>
        <v>7821.3</v>
      </c>
      <c r="N122" s="15">
        <f t="shared" si="52"/>
        <v>238.5</v>
      </c>
    </row>
    <row r="123" spans="1:14" ht="157.5">
      <c r="A123" s="69" t="s">
        <v>358</v>
      </c>
      <c r="B123" s="24" t="s">
        <v>419</v>
      </c>
      <c r="C123" s="26" t="s">
        <v>822</v>
      </c>
      <c r="D123" s="65" t="s">
        <v>359</v>
      </c>
      <c r="E123" s="26"/>
      <c r="F123" s="15">
        <f>SUM(F124,F126,F128,F130)</f>
        <v>6023.2</v>
      </c>
      <c r="G123" s="15">
        <f aca="true" t="shared" si="53" ref="G123:N123">SUM(G124,G126,G128,G130)</f>
        <v>5414.2</v>
      </c>
      <c r="H123" s="15">
        <f t="shared" si="53"/>
        <v>609</v>
      </c>
      <c r="I123" s="15">
        <f t="shared" si="53"/>
        <v>6944.6</v>
      </c>
      <c r="J123" s="15">
        <f t="shared" si="53"/>
        <v>6710.6</v>
      </c>
      <c r="K123" s="15">
        <f t="shared" si="53"/>
        <v>234</v>
      </c>
      <c r="L123" s="15">
        <f t="shared" si="53"/>
        <v>8059.8</v>
      </c>
      <c r="M123" s="15">
        <f t="shared" si="53"/>
        <v>7821.3</v>
      </c>
      <c r="N123" s="15">
        <f t="shared" si="53"/>
        <v>238.5</v>
      </c>
    </row>
    <row r="124" spans="1:14" ht="110.25">
      <c r="A124" s="69" t="s">
        <v>360</v>
      </c>
      <c r="B124" s="24" t="s">
        <v>419</v>
      </c>
      <c r="C124" s="26" t="s">
        <v>822</v>
      </c>
      <c r="D124" s="65" t="s">
        <v>361</v>
      </c>
      <c r="E124" s="26"/>
      <c r="F124" s="15">
        <f>F125</f>
        <v>169</v>
      </c>
      <c r="G124" s="15">
        <f aca="true" t="shared" si="54" ref="G124:N124">G125</f>
        <v>0</v>
      </c>
      <c r="H124" s="15">
        <f t="shared" si="54"/>
        <v>169</v>
      </c>
      <c r="I124" s="15">
        <f t="shared" si="54"/>
        <v>0</v>
      </c>
      <c r="J124" s="15">
        <f t="shared" si="54"/>
        <v>0</v>
      </c>
      <c r="K124" s="15">
        <f t="shared" si="54"/>
        <v>0</v>
      </c>
      <c r="L124" s="15">
        <f t="shared" si="54"/>
        <v>0</v>
      </c>
      <c r="M124" s="15">
        <f t="shared" si="54"/>
        <v>0</v>
      </c>
      <c r="N124" s="15">
        <f t="shared" si="54"/>
        <v>0</v>
      </c>
    </row>
    <row r="125" spans="1:14" ht="141.75">
      <c r="A125" s="69" t="s">
        <v>435</v>
      </c>
      <c r="B125" s="24" t="s">
        <v>419</v>
      </c>
      <c r="C125" s="26" t="s">
        <v>822</v>
      </c>
      <c r="D125" s="67" t="s">
        <v>436</v>
      </c>
      <c r="E125" s="26" t="s">
        <v>386</v>
      </c>
      <c r="F125" s="15">
        <f>SUM(G125:H125)</f>
        <v>169</v>
      </c>
      <c r="G125" s="17"/>
      <c r="H125" s="17">
        <v>169</v>
      </c>
      <c r="I125" s="15">
        <f>SUM(J125:K125)</f>
        <v>0</v>
      </c>
      <c r="J125" s="17"/>
      <c r="K125" s="17">
        <v>0</v>
      </c>
      <c r="L125" s="15">
        <f>SUM(M125:N125)</f>
        <v>0</v>
      </c>
      <c r="M125" s="17"/>
      <c r="N125" s="17">
        <v>0</v>
      </c>
    </row>
    <row r="126" spans="1:14" ht="47.25">
      <c r="A126" s="69" t="s">
        <v>319</v>
      </c>
      <c r="B126" s="24" t="s">
        <v>419</v>
      </c>
      <c r="C126" s="26" t="s">
        <v>822</v>
      </c>
      <c r="D126" s="65" t="s">
        <v>317</v>
      </c>
      <c r="E126" s="26"/>
      <c r="F126" s="15">
        <f>SUM(F127:F127)</f>
        <v>2564.2</v>
      </c>
      <c r="G126" s="15">
        <f aca="true" t="shared" si="55" ref="G126:N126">SUM(G127:G127)</f>
        <v>2414.2</v>
      </c>
      <c r="H126" s="15">
        <f t="shared" si="55"/>
        <v>150</v>
      </c>
      <c r="I126" s="15">
        <f t="shared" si="55"/>
        <v>3944.6</v>
      </c>
      <c r="J126" s="15">
        <f t="shared" si="55"/>
        <v>3710.6</v>
      </c>
      <c r="K126" s="15">
        <f t="shared" si="55"/>
        <v>234</v>
      </c>
      <c r="L126" s="15">
        <f t="shared" si="55"/>
        <v>5059.8</v>
      </c>
      <c r="M126" s="15">
        <f t="shared" si="55"/>
        <v>4821.3</v>
      </c>
      <c r="N126" s="15">
        <f t="shared" si="55"/>
        <v>238.5</v>
      </c>
    </row>
    <row r="127" spans="1:14" ht="78.75">
      <c r="A127" s="82" t="s">
        <v>349</v>
      </c>
      <c r="B127" s="26" t="s">
        <v>419</v>
      </c>
      <c r="C127" s="26" t="s">
        <v>822</v>
      </c>
      <c r="D127" s="26" t="s">
        <v>318</v>
      </c>
      <c r="E127" s="26" t="s">
        <v>386</v>
      </c>
      <c r="F127" s="15">
        <f>G127+H127</f>
        <v>2564.2</v>
      </c>
      <c r="G127" s="15">
        <v>2414.2</v>
      </c>
      <c r="H127" s="15">
        <v>150</v>
      </c>
      <c r="I127" s="15">
        <f>J127+K127</f>
        <v>3944.6</v>
      </c>
      <c r="J127" s="15">
        <v>3710.6</v>
      </c>
      <c r="K127" s="15">
        <v>234</v>
      </c>
      <c r="L127" s="15">
        <f>M127+N127</f>
        <v>5059.8</v>
      </c>
      <c r="M127" s="15">
        <v>4821.3</v>
      </c>
      <c r="N127" s="15">
        <v>238.5</v>
      </c>
    </row>
    <row r="128" spans="1:14" ht="63">
      <c r="A128" s="69" t="s">
        <v>437</v>
      </c>
      <c r="B128" s="24" t="s">
        <v>419</v>
      </c>
      <c r="C128" s="26" t="s">
        <v>822</v>
      </c>
      <c r="D128" s="65" t="s">
        <v>438</v>
      </c>
      <c r="E128" s="26"/>
      <c r="F128" s="15">
        <f>F129</f>
        <v>132.1</v>
      </c>
      <c r="G128" s="15">
        <f aca="true" t="shared" si="56" ref="G128:N128">G129</f>
        <v>0</v>
      </c>
      <c r="H128" s="15">
        <f t="shared" si="56"/>
        <v>132.1</v>
      </c>
      <c r="I128" s="15">
        <f t="shared" si="56"/>
        <v>0</v>
      </c>
      <c r="J128" s="15">
        <f t="shared" si="56"/>
        <v>0</v>
      </c>
      <c r="K128" s="15">
        <f t="shared" si="56"/>
        <v>0</v>
      </c>
      <c r="L128" s="15">
        <f t="shared" si="56"/>
        <v>0</v>
      </c>
      <c r="M128" s="15">
        <f t="shared" si="56"/>
        <v>0</v>
      </c>
      <c r="N128" s="15">
        <f t="shared" si="56"/>
        <v>0</v>
      </c>
    </row>
    <row r="129" spans="1:14" ht="94.5">
      <c r="A129" s="69" t="s">
        <v>439</v>
      </c>
      <c r="B129" s="24" t="s">
        <v>419</v>
      </c>
      <c r="C129" s="26" t="s">
        <v>822</v>
      </c>
      <c r="D129" s="67" t="s">
        <v>440</v>
      </c>
      <c r="E129" s="26" t="s">
        <v>386</v>
      </c>
      <c r="F129" s="15">
        <f>SUM(G129:H129)</f>
        <v>132.1</v>
      </c>
      <c r="G129" s="17"/>
      <c r="H129" s="17">
        <v>132.1</v>
      </c>
      <c r="I129" s="15">
        <f>SUM(J129:K129)</f>
        <v>0</v>
      </c>
      <c r="J129" s="17"/>
      <c r="K129" s="17"/>
      <c r="L129" s="15">
        <f>SUM(M129:N129)</f>
        <v>0</v>
      </c>
      <c r="M129" s="17"/>
      <c r="N129" s="17"/>
    </row>
    <row r="130" spans="1:14" ht="147" customHeight="1">
      <c r="A130" s="68" t="s">
        <v>322</v>
      </c>
      <c r="B130" s="24" t="s">
        <v>419</v>
      </c>
      <c r="C130" s="26" t="s">
        <v>822</v>
      </c>
      <c r="D130" s="65" t="s">
        <v>320</v>
      </c>
      <c r="E130" s="26"/>
      <c r="F130" s="15">
        <f>F131</f>
        <v>3157.9</v>
      </c>
      <c r="G130" s="15">
        <f aca="true" t="shared" si="57" ref="G130:N130">G131</f>
        <v>3000</v>
      </c>
      <c r="H130" s="15">
        <f t="shared" si="57"/>
        <v>157.9</v>
      </c>
      <c r="I130" s="15">
        <f t="shared" si="57"/>
        <v>3000</v>
      </c>
      <c r="J130" s="15">
        <f t="shared" si="57"/>
        <v>3000</v>
      </c>
      <c r="K130" s="15">
        <f t="shared" si="57"/>
        <v>0</v>
      </c>
      <c r="L130" s="15">
        <f t="shared" si="57"/>
        <v>3000</v>
      </c>
      <c r="M130" s="15">
        <f t="shared" si="57"/>
        <v>3000</v>
      </c>
      <c r="N130" s="15">
        <f t="shared" si="57"/>
        <v>0</v>
      </c>
    </row>
    <row r="131" spans="1:14" ht="177.75" customHeight="1">
      <c r="A131" s="68" t="s">
        <v>321</v>
      </c>
      <c r="B131" s="24" t="s">
        <v>419</v>
      </c>
      <c r="C131" s="26" t="s">
        <v>822</v>
      </c>
      <c r="D131" s="26" t="s">
        <v>90</v>
      </c>
      <c r="E131" s="26" t="s">
        <v>386</v>
      </c>
      <c r="F131" s="15">
        <f>SUM(G131:H131)</f>
        <v>3157.9</v>
      </c>
      <c r="G131" s="15">
        <v>3000</v>
      </c>
      <c r="H131" s="15">
        <v>157.9</v>
      </c>
      <c r="I131" s="15">
        <f>SUM(J131:K131)</f>
        <v>3000</v>
      </c>
      <c r="J131" s="15">
        <v>3000</v>
      </c>
      <c r="K131" s="15"/>
      <c r="L131" s="15">
        <f>SUM(M131:N131)</f>
        <v>3000</v>
      </c>
      <c r="M131" s="15">
        <v>3000</v>
      </c>
      <c r="N131" s="15"/>
    </row>
    <row r="132" spans="1:14" ht="78.75">
      <c r="A132" s="22" t="s">
        <v>117</v>
      </c>
      <c r="B132" s="24" t="s">
        <v>419</v>
      </c>
      <c r="C132" s="26" t="s">
        <v>822</v>
      </c>
      <c r="D132" s="65" t="s">
        <v>880</v>
      </c>
      <c r="E132" s="109"/>
      <c r="F132" s="15">
        <f>F133</f>
        <v>5810</v>
      </c>
      <c r="G132" s="15">
        <f aca="true" t="shared" si="58" ref="G132:N132">G133</f>
        <v>0</v>
      </c>
      <c r="H132" s="15">
        <f t="shared" si="58"/>
        <v>5810</v>
      </c>
      <c r="I132" s="15">
        <f t="shared" si="58"/>
        <v>5852.1</v>
      </c>
      <c r="J132" s="15">
        <f t="shared" si="58"/>
        <v>0</v>
      </c>
      <c r="K132" s="15">
        <f t="shared" si="58"/>
        <v>5852.1</v>
      </c>
      <c r="L132" s="15">
        <f t="shared" si="58"/>
        <v>5515.6</v>
      </c>
      <c r="M132" s="15">
        <f t="shared" si="58"/>
        <v>0</v>
      </c>
      <c r="N132" s="15">
        <f t="shared" si="58"/>
        <v>5515.6</v>
      </c>
    </row>
    <row r="133" spans="1:14" ht="110.25">
      <c r="A133" s="22" t="s">
        <v>497</v>
      </c>
      <c r="B133" s="24" t="s">
        <v>419</v>
      </c>
      <c r="C133" s="26" t="s">
        <v>822</v>
      </c>
      <c r="D133" s="65" t="s">
        <v>950</v>
      </c>
      <c r="E133" s="109"/>
      <c r="F133" s="15">
        <f>SUM(F134,F136)</f>
        <v>5810</v>
      </c>
      <c r="G133" s="15">
        <f aca="true" t="shared" si="59" ref="G133:N133">SUM(G134,G136)</f>
        <v>0</v>
      </c>
      <c r="H133" s="15">
        <f t="shared" si="59"/>
        <v>5810</v>
      </c>
      <c r="I133" s="15">
        <f t="shared" si="59"/>
        <v>5852.1</v>
      </c>
      <c r="J133" s="15">
        <f t="shared" si="59"/>
        <v>0</v>
      </c>
      <c r="K133" s="15">
        <f t="shared" si="59"/>
        <v>5852.1</v>
      </c>
      <c r="L133" s="15">
        <f t="shared" si="59"/>
        <v>5515.6</v>
      </c>
      <c r="M133" s="15">
        <f t="shared" si="59"/>
        <v>0</v>
      </c>
      <c r="N133" s="15">
        <f t="shared" si="59"/>
        <v>5515.6</v>
      </c>
    </row>
    <row r="134" spans="1:14" ht="141.75">
      <c r="A134" s="69" t="s">
        <v>443</v>
      </c>
      <c r="B134" s="24" t="s">
        <v>419</v>
      </c>
      <c r="C134" s="26" t="s">
        <v>822</v>
      </c>
      <c r="D134" s="65" t="s">
        <v>444</v>
      </c>
      <c r="E134" s="26"/>
      <c r="F134" s="15">
        <f>F135</f>
        <v>294.4</v>
      </c>
      <c r="G134" s="15">
        <f aca="true" t="shared" si="60" ref="G134:N134">G135</f>
        <v>0</v>
      </c>
      <c r="H134" s="15">
        <f t="shared" si="60"/>
        <v>294.4</v>
      </c>
      <c r="I134" s="15">
        <f t="shared" si="60"/>
        <v>0</v>
      </c>
      <c r="J134" s="15">
        <f t="shared" si="60"/>
        <v>0</v>
      </c>
      <c r="K134" s="15">
        <f t="shared" si="60"/>
        <v>0</v>
      </c>
      <c r="L134" s="15">
        <f t="shared" si="60"/>
        <v>0</v>
      </c>
      <c r="M134" s="15">
        <f t="shared" si="60"/>
        <v>0</v>
      </c>
      <c r="N134" s="15">
        <f t="shared" si="60"/>
        <v>0</v>
      </c>
    </row>
    <row r="135" spans="1:14" ht="110.25">
      <c r="A135" s="69" t="s">
        <v>445</v>
      </c>
      <c r="B135" s="24" t="s">
        <v>419</v>
      </c>
      <c r="C135" s="26" t="s">
        <v>822</v>
      </c>
      <c r="D135" s="26" t="s">
        <v>446</v>
      </c>
      <c r="E135" s="26" t="s">
        <v>386</v>
      </c>
      <c r="F135" s="15">
        <f>SUM(G135:H135)</f>
        <v>294.4</v>
      </c>
      <c r="G135" s="15"/>
      <c r="H135" s="15">
        <v>294.4</v>
      </c>
      <c r="I135" s="15">
        <f>SUM(J135:K135)</f>
        <v>0</v>
      </c>
      <c r="J135" s="15"/>
      <c r="K135" s="15"/>
      <c r="L135" s="15">
        <f>SUM(M135:N135)</f>
        <v>0</v>
      </c>
      <c r="M135" s="15"/>
      <c r="N135" s="15"/>
    </row>
    <row r="136" spans="1:14" ht="78.75">
      <c r="A136" s="22" t="s">
        <v>884</v>
      </c>
      <c r="B136" s="64" t="s">
        <v>419</v>
      </c>
      <c r="C136" s="64" t="s">
        <v>822</v>
      </c>
      <c r="D136" s="65" t="s">
        <v>882</v>
      </c>
      <c r="E136" s="109"/>
      <c r="F136" s="15">
        <f>F137</f>
        <v>5515.6</v>
      </c>
      <c r="G136" s="15">
        <f aca="true" t="shared" si="61" ref="G136:N136">G137</f>
        <v>0</v>
      </c>
      <c r="H136" s="15">
        <f t="shared" si="61"/>
        <v>5515.6</v>
      </c>
      <c r="I136" s="15">
        <f t="shared" si="61"/>
        <v>5852.1</v>
      </c>
      <c r="J136" s="15">
        <f t="shared" si="61"/>
        <v>0</v>
      </c>
      <c r="K136" s="15">
        <f t="shared" si="61"/>
        <v>5852.1</v>
      </c>
      <c r="L136" s="15">
        <f t="shared" si="61"/>
        <v>5515.6</v>
      </c>
      <c r="M136" s="15">
        <f t="shared" si="61"/>
        <v>0</v>
      </c>
      <c r="N136" s="15">
        <f t="shared" si="61"/>
        <v>5515.6</v>
      </c>
    </row>
    <row r="137" spans="1:14" ht="110.25">
      <c r="A137" s="22" t="s">
        <v>885</v>
      </c>
      <c r="B137" s="64" t="s">
        <v>419</v>
      </c>
      <c r="C137" s="64" t="s">
        <v>822</v>
      </c>
      <c r="D137" s="67" t="s">
        <v>883</v>
      </c>
      <c r="E137" s="109">
        <v>200</v>
      </c>
      <c r="F137" s="15">
        <f>SUM(G137:H137)</f>
        <v>5515.6</v>
      </c>
      <c r="G137" s="15"/>
      <c r="H137" s="15">
        <v>5515.6</v>
      </c>
      <c r="I137" s="15">
        <f>SUM(J137:K137)</f>
        <v>5852.1</v>
      </c>
      <c r="J137" s="15"/>
      <c r="K137" s="15">
        <v>5852.1</v>
      </c>
      <c r="L137" s="15">
        <f>SUM(M137:N137)</f>
        <v>5515.6</v>
      </c>
      <c r="M137" s="15"/>
      <c r="N137" s="15">
        <v>5515.6</v>
      </c>
    </row>
    <row r="138" spans="1:14" ht="47.25">
      <c r="A138" s="60" t="s">
        <v>514</v>
      </c>
      <c r="B138" s="24" t="s">
        <v>419</v>
      </c>
      <c r="C138" s="26" t="s">
        <v>822</v>
      </c>
      <c r="D138" s="62" t="s">
        <v>770</v>
      </c>
      <c r="E138" s="26"/>
      <c r="F138" s="15">
        <f aca="true" t="shared" si="62" ref="F138:N138">F139</f>
        <v>52218.7</v>
      </c>
      <c r="G138" s="15">
        <f t="shared" si="62"/>
        <v>3000</v>
      </c>
      <c r="H138" s="15">
        <f t="shared" si="62"/>
        <v>49218.7</v>
      </c>
      <c r="I138" s="15">
        <f t="shared" si="62"/>
        <v>41552</v>
      </c>
      <c r="J138" s="15">
        <f t="shared" si="62"/>
        <v>0</v>
      </c>
      <c r="K138" s="15">
        <f t="shared" si="62"/>
        <v>41552</v>
      </c>
      <c r="L138" s="15">
        <f t="shared" si="62"/>
        <v>43170</v>
      </c>
      <c r="M138" s="15">
        <f t="shared" si="62"/>
        <v>0</v>
      </c>
      <c r="N138" s="15">
        <f t="shared" si="62"/>
        <v>43170</v>
      </c>
    </row>
    <row r="139" spans="1:14" ht="31.5">
      <c r="A139" s="60" t="s">
        <v>772</v>
      </c>
      <c r="B139" s="24" t="s">
        <v>419</v>
      </c>
      <c r="C139" s="26" t="s">
        <v>822</v>
      </c>
      <c r="D139" s="62" t="s">
        <v>771</v>
      </c>
      <c r="E139" s="26"/>
      <c r="F139" s="15">
        <f>SUM(F140:F145)</f>
        <v>52218.7</v>
      </c>
      <c r="G139" s="15">
        <f aca="true" t="shared" si="63" ref="G139:N139">SUM(G140:G145)</f>
        <v>3000</v>
      </c>
      <c r="H139" s="15">
        <f t="shared" si="63"/>
        <v>49218.7</v>
      </c>
      <c r="I139" s="15">
        <f t="shared" si="63"/>
        <v>41552</v>
      </c>
      <c r="J139" s="15">
        <f t="shared" si="63"/>
        <v>0</v>
      </c>
      <c r="K139" s="15">
        <f t="shared" si="63"/>
        <v>41552</v>
      </c>
      <c r="L139" s="15">
        <f t="shared" si="63"/>
        <v>43170</v>
      </c>
      <c r="M139" s="15">
        <f t="shared" si="63"/>
        <v>0</v>
      </c>
      <c r="N139" s="15">
        <f t="shared" si="63"/>
        <v>43170</v>
      </c>
    </row>
    <row r="140" spans="1:14" ht="220.5">
      <c r="A140" s="68" t="s">
        <v>357</v>
      </c>
      <c r="B140" s="24" t="s">
        <v>419</v>
      </c>
      <c r="C140" s="26" t="s">
        <v>822</v>
      </c>
      <c r="D140" s="26" t="s">
        <v>985</v>
      </c>
      <c r="E140" s="26" t="s">
        <v>384</v>
      </c>
      <c r="F140" s="15">
        <f aca="true" t="shared" si="64" ref="F140:F145">SUM(G140:H140)</f>
        <v>41872</v>
      </c>
      <c r="G140" s="15"/>
      <c r="H140" s="17">
        <v>41872</v>
      </c>
      <c r="I140" s="15">
        <f aca="true" t="shared" si="65" ref="I140:I145">SUM(J140:K140)</f>
        <v>40362</v>
      </c>
      <c r="J140" s="15"/>
      <c r="K140" s="15">
        <v>40362</v>
      </c>
      <c r="L140" s="15">
        <f aca="true" t="shared" si="66" ref="L140:L145">SUM(M140:N140)</f>
        <v>41975</v>
      </c>
      <c r="M140" s="15"/>
      <c r="N140" s="15">
        <v>41975</v>
      </c>
    </row>
    <row r="141" spans="1:14" ht="126">
      <c r="A141" s="68" t="s">
        <v>618</v>
      </c>
      <c r="B141" s="24" t="s">
        <v>419</v>
      </c>
      <c r="C141" s="26" t="s">
        <v>822</v>
      </c>
      <c r="D141" s="26" t="s">
        <v>985</v>
      </c>
      <c r="E141" s="26" t="s">
        <v>386</v>
      </c>
      <c r="F141" s="15">
        <f t="shared" si="64"/>
        <v>6360.7</v>
      </c>
      <c r="G141" s="15"/>
      <c r="H141" s="17">
        <v>6360.7</v>
      </c>
      <c r="I141" s="15">
        <f t="shared" si="65"/>
        <v>1184</v>
      </c>
      <c r="J141" s="15"/>
      <c r="K141" s="15">
        <v>1184</v>
      </c>
      <c r="L141" s="15">
        <f t="shared" si="66"/>
        <v>1189</v>
      </c>
      <c r="M141" s="15"/>
      <c r="N141" s="15">
        <v>1189</v>
      </c>
    </row>
    <row r="142" spans="1:14" ht="110.25">
      <c r="A142" s="68" t="s">
        <v>619</v>
      </c>
      <c r="B142" s="24" t="s">
        <v>419</v>
      </c>
      <c r="C142" s="26" t="s">
        <v>822</v>
      </c>
      <c r="D142" s="26" t="s">
        <v>985</v>
      </c>
      <c r="E142" s="26" t="s">
        <v>48</v>
      </c>
      <c r="F142" s="15">
        <f t="shared" si="64"/>
        <v>6</v>
      </c>
      <c r="G142" s="15"/>
      <c r="H142" s="15">
        <v>6</v>
      </c>
      <c r="I142" s="15">
        <f t="shared" si="65"/>
        <v>6</v>
      </c>
      <c r="J142" s="15"/>
      <c r="K142" s="15">
        <v>6</v>
      </c>
      <c r="L142" s="15">
        <f t="shared" si="66"/>
        <v>6</v>
      </c>
      <c r="M142" s="15"/>
      <c r="N142" s="15">
        <v>6</v>
      </c>
    </row>
    <row r="143" spans="1:14" ht="94.5">
      <c r="A143" s="68" t="s">
        <v>101</v>
      </c>
      <c r="B143" s="24" t="s">
        <v>419</v>
      </c>
      <c r="C143" s="26" t="s">
        <v>822</v>
      </c>
      <c r="D143" s="26" t="s">
        <v>100</v>
      </c>
      <c r="E143" s="26" t="s">
        <v>386</v>
      </c>
      <c r="F143" s="15">
        <f t="shared" si="64"/>
        <v>980</v>
      </c>
      <c r="G143" s="15"/>
      <c r="H143" s="17">
        <v>980</v>
      </c>
      <c r="I143" s="15">
        <f t="shared" si="65"/>
        <v>0</v>
      </c>
      <c r="J143" s="15"/>
      <c r="K143" s="15"/>
      <c r="L143" s="15">
        <f t="shared" si="66"/>
        <v>0</v>
      </c>
      <c r="M143" s="15"/>
      <c r="N143" s="15"/>
    </row>
    <row r="144" spans="1:14" ht="173.25">
      <c r="A144" s="83" t="s">
        <v>247</v>
      </c>
      <c r="B144" s="24" t="s">
        <v>419</v>
      </c>
      <c r="C144" s="26" t="s">
        <v>822</v>
      </c>
      <c r="D144" s="84" t="s">
        <v>150</v>
      </c>
      <c r="E144" s="26" t="s">
        <v>59</v>
      </c>
      <c r="F144" s="15">
        <f t="shared" si="64"/>
        <v>1000</v>
      </c>
      <c r="G144" s="15">
        <v>1000</v>
      </c>
      <c r="H144" s="17"/>
      <c r="I144" s="15">
        <f t="shared" si="65"/>
        <v>0</v>
      </c>
      <c r="J144" s="15"/>
      <c r="K144" s="15"/>
      <c r="L144" s="15">
        <f t="shared" si="66"/>
        <v>0</v>
      </c>
      <c r="M144" s="15"/>
      <c r="N144" s="15"/>
    </row>
    <row r="145" spans="1:14" ht="173.25">
      <c r="A145" s="82" t="s">
        <v>246</v>
      </c>
      <c r="B145" s="24" t="s">
        <v>419</v>
      </c>
      <c r="C145" s="26" t="s">
        <v>822</v>
      </c>
      <c r="D145" s="84" t="s">
        <v>150</v>
      </c>
      <c r="E145" s="26" t="s">
        <v>386</v>
      </c>
      <c r="F145" s="15">
        <f t="shared" si="64"/>
        <v>2000</v>
      </c>
      <c r="G145" s="15">
        <v>2000</v>
      </c>
      <c r="H145" s="17"/>
      <c r="I145" s="15">
        <f t="shared" si="65"/>
        <v>0</v>
      </c>
      <c r="J145" s="15"/>
      <c r="K145" s="15"/>
      <c r="L145" s="15">
        <f t="shared" si="66"/>
        <v>0</v>
      </c>
      <c r="M145" s="15"/>
      <c r="N145" s="15"/>
    </row>
    <row r="146" spans="1:14" ht="31.5">
      <c r="A146" s="153" t="s">
        <v>758</v>
      </c>
      <c r="B146" s="57" t="s">
        <v>423</v>
      </c>
      <c r="C146" s="26"/>
      <c r="D146" s="26"/>
      <c r="E146" s="26"/>
      <c r="F146" s="58">
        <f aca="true" t="shared" si="67" ref="F146:N146">SUM(F147,F152)</f>
        <v>106952.3</v>
      </c>
      <c r="G146" s="58">
        <f t="shared" si="67"/>
        <v>59733.3</v>
      </c>
      <c r="H146" s="58">
        <f t="shared" si="67"/>
        <v>47219.00000000001</v>
      </c>
      <c r="I146" s="58">
        <f t="shared" si="67"/>
        <v>73460.5</v>
      </c>
      <c r="J146" s="58">
        <f t="shared" si="67"/>
        <v>25967.5</v>
      </c>
      <c r="K146" s="58">
        <f t="shared" si="67"/>
        <v>47493</v>
      </c>
      <c r="L146" s="58">
        <f t="shared" si="67"/>
        <v>58003.8</v>
      </c>
      <c r="M146" s="58">
        <f t="shared" si="67"/>
        <v>6820.8</v>
      </c>
      <c r="N146" s="58">
        <f t="shared" si="67"/>
        <v>51183</v>
      </c>
    </row>
    <row r="147" spans="1:14" ht="15.75">
      <c r="A147" s="153" t="s">
        <v>986</v>
      </c>
      <c r="B147" s="57" t="s">
        <v>423</v>
      </c>
      <c r="C147" s="57" t="s">
        <v>418</v>
      </c>
      <c r="D147" s="85"/>
      <c r="E147" s="59"/>
      <c r="F147" s="58">
        <f>SUM(F148)</f>
        <v>51</v>
      </c>
      <c r="G147" s="58">
        <f aca="true" t="shared" si="68" ref="G147:N147">G148</f>
        <v>0</v>
      </c>
      <c r="H147" s="58">
        <f t="shared" si="68"/>
        <v>51</v>
      </c>
      <c r="I147" s="58">
        <f t="shared" si="68"/>
        <v>0</v>
      </c>
      <c r="J147" s="58">
        <f t="shared" si="68"/>
        <v>0</v>
      </c>
      <c r="K147" s="58">
        <f t="shared" si="68"/>
        <v>0</v>
      </c>
      <c r="L147" s="58">
        <f t="shared" si="68"/>
        <v>0</v>
      </c>
      <c r="M147" s="58">
        <f t="shared" si="68"/>
        <v>0</v>
      </c>
      <c r="N147" s="58">
        <f t="shared" si="68"/>
        <v>0</v>
      </c>
    </row>
    <row r="148" spans="1:14" ht="110.25">
      <c r="A148" s="153" t="s">
        <v>823</v>
      </c>
      <c r="B148" s="24" t="s">
        <v>423</v>
      </c>
      <c r="C148" s="24" t="s">
        <v>418</v>
      </c>
      <c r="D148" s="62" t="s">
        <v>559</v>
      </c>
      <c r="E148" s="26"/>
      <c r="F148" s="15">
        <f>SUM(,F149)</f>
        <v>51</v>
      </c>
      <c r="G148" s="15">
        <f aca="true" t="shared" si="69" ref="G148:N148">SUM(,G149)</f>
        <v>0</v>
      </c>
      <c r="H148" s="15">
        <f t="shared" si="69"/>
        <v>51</v>
      </c>
      <c r="I148" s="15">
        <f t="shared" si="69"/>
        <v>0</v>
      </c>
      <c r="J148" s="15">
        <f t="shared" si="69"/>
        <v>0</v>
      </c>
      <c r="K148" s="15">
        <f t="shared" si="69"/>
        <v>0</v>
      </c>
      <c r="L148" s="15">
        <f t="shared" si="69"/>
        <v>0</v>
      </c>
      <c r="M148" s="15">
        <f t="shared" si="69"/>
        <v>0</v>
      </c>
      <c r="N148" s="15">
        <f t="shared" si="69"/>
        <v>0</v>
      </c>
    </row>
    <row r="149" spans="1:14" ht="157.5">
      <c r="A149" s="69" t="s">
        <v>118</v>
      </c>
      <c r="B149" s="24" t="s">
        <v>423</v>
      </c>
      <c r="C149" s="24" t="s">
        <v>418</v>
      </c>
      <c r="D149" s="86" t="s">
        <v>560</v>
      </c>
      <c r="E149" s="26"/>
      <c r="F149" s="15">
        <f aca="true" t="shared" si="70" ref="F149:N150">F150</f>
        <v>51</v>
      </c>
      <c r="G149" s="15">
        <f t="shared" si="70"/>
        <v>0</v>
      </c>
      <c r="H149" s="15">
        <f t="shared" si="70"/>
        <v>51</v>
      </c>
      <c r="I149" s="15">
        <f t="shared" si="70"/>
        <v>0</v>
      </c>
      <c r="J149" s="15">
        <f t="shared" si="70"/>
        <v>0</v>
      </c>
      <c r="K149" s="15">
        <f t="shared" si="70"/>
        <v>0</v>
      </c>
      <c r="L149" s="15">
        <f t="shared" si="70"/>
        <v>0</v>
      </c>
      <c r="M149" s="15">
        <f t="shared" si="70"/>
        <v>0</v>
      </c>
      <c r="N149" s="15">
        <f t="shared" si="70"/>
        <v>0</v>
      </c>
    </row>
    <row r="150" spans="1:14" ht="63">
      <c r="A150" s="69" t="s">
        <v>987</v>
      </c>
      <c r="B150" s="24" t="s">
        <v>423</v>
      </c>
      <c r="C150" s="24" t="s">
        <v>418</v>
      </c>
      <c r="D150" s="86" t="s">
        <v>561</v>
      </c>
      <c r="E150" s="26"/>
      <c r="F150" s="15">
        <f t="shared" si="70"/>
        <v>51</v>
      </c>
      <c r="G150" s="15">
        <f t="shared" si="70"/>
        <v>0</v>
      </c>
      <c r="H150" s="15">
        <f t="shared" si="70"/>
        <v>51</v>
      </c>
      <c r="I150" s="15">
        <f t="shared" si="70"/>
        <v>0</v>
      </c>
      <c r="J150" s="15">
        <f t="shared" si="70"/>
        <v>0</v>
      </c>
      <c r="K150" s="15">
        <f t="shared" si="70"/>
        <v>0</v>
      </c>
      <c r="L150" s="15">
        <f t="shared" si="70"/>
        <v>0</v>
      </c>
      <c r="M150" s="15">
        <f t="shared" si="70"/>
        <v>0</v>
      </c>
      <c r="N150" s="15">
        <f t="shared" si="70"/>
        <v>0</v>
      </c>
    </row>
    <row r="151" spans="1:14" ht="78.75">
      <c r="A151" s="69" t="s">
        <v>558</v>
      </c>
      <c r="B151" s="24" t="s">
        <v>423</v>
      </c>
      <c r="C151" s="24" t="s">
        <v>418</v>
      </c>
      <c r="D151" s="24" t="s">
        <v>562</v>
      </c>
      <c r="E151" s="26" t="s">
        <v>386</v>
      </c>
      <c r="F151" s="15">
        <f>SUM(G151:H151)</f>
        <v>51</v>
      </c>
      <c r="G151" s="15"/>
      <c r="H151" s="15">
        <v>51</v>
      </c>
      <c r="I151" s="15">
        <f>SUM(J151:K151)</f>
        <v>0</v>
      </c>
      <c r="J151" s="15"/>
      <c r="K151" s="15"/>
      <c r="L151" s="15">
        <f>SUM(M151:N151)</f>
        <v>0</v>
      </c>
      <c r="M151" s="15"/>
      <c r="N151" s="15"/>
    </row>
    <row r="152" spans="1:14" ht="15.75">
      <c r="A152" s="153" t="s">
        <v>54</v>
      </c>
      <c r="B152" s="57" t="s">
        <v>423</v>
      </c>
      <c r="C152" s="57" t="s">
        <v>280</v>
      </c>
      <c r="D152" s="26"/>
      <c r="E152" s="26"/>
      <c r="F152" s="58">
        <f>SUM(F153,F157,F173,F177,F186,F190)</f>
        <v>106901.3</v>
      </c>
      <c r="G152" s="58">
        <f aca="true" t="shared" si="71" ref="G152:N152">SUM(G153,G157,G173,G177,G186,G190)</f>
        <v>59733.3</v>
      </c>
      <c r="H152" s="58">
        <f t="shared" si="71"/>
        <v>47168.00000000001</v>
      </c>
      <c r="I152" s="58">
        <f t="shared" si="71"/>
        <v>73460.5</v>
      </c>
      <c r="J152" s="58">
        <f t="shared" si="71"/>
        <v>25967.5</v>
      </c>
      <c r="K152" s="58">
        <f t="shared" si="71"/>
        <v>47493</v>
      </c>
      <c r="L152" s="58">
        <f t="shared" si="71"/>
        <v>58003.8</v>
      </c>
      <c r="M152" s="58">
        <f t="shared" si="71"/>
        <v>6820.8</v>
      </c>
      <c r="N152" s="58">
        <f t="shared" si="71"/>
        <v>51183</v>
      </c>
    </row>
    <row r="153" spans="1:14" ht="78.75">
      <c r="A153" s="22" t="s">
        <v>831</v>
      </c>
      <c r="B153" s="24" t="s">
        <v>423</v>
      </c>
      <c r="C153" s="24" t="s">
        <v>280</v>
      </c>
      <c r="D153" s="62" t="s">
        <v>639</v>
      </c>
      <c r="E153" s="26"/>
      <c r="F153" s="15">
        <f>F154</f>
        <v>0</v>
      </c>
      <c r="G153" s="15">
        <f aca="true" t="shared" si="72" ref="G153:N155">G154</f>
        <v>0</v>
      </c>
      <c r="H153" s="15">
        <f t="shared" si="72"/>
        <v>0</v>
      </c>
      <c r="I153" s="15">
        <f t="shared" si="72"/>
        <v>0</v>
      </c>
      <c r="J153" s="15">
        <f t="shared" si="72"/>
        <v>0</v>
      </c>
      <c r="K153" s="15">
        <f t="shared" si="72"/>
        <v>0</v>
      </c>
      <c r="L153" s="15">
        <f t="shared" si="72"/>
        <v>586.5</v>
      </c>
      <c r="M153" s="15">
        <f t="shared" si="72"/>
        <v>586.5</v>
      </c>
      <c r="N153" s="15">
        <f t="shared" si="72"/>
        <v>0</v>
      </c>
    </row>
    <row r="154" spans="1:14" ht="173.25">
      <c r="A154" s="22" t="s">
        <v>309</v>
      </c>
      <c r="B154" s="24" t="s">
        <v>423</v>
      </c>
      <c r="C154" s="24" t="s">
        <v>280</v>
      </c>
      <c r="D154" s="62" t="s">
        <v>638</v>
      </c>
      <c r="E154" s="26"/>
      <c r="F154" s="15">
        <f>F155</f>
        <v>0</v>
      </c>
      <c r="G154" s="15">
        <f t="shared" si="72"/>
        <v>0</v>
      </c>
      <c r="H154" s="15">
        <f t="shared" si="72"/>
        <v>0</v>
      </c>
      <c r="I154" s="15">
        <f t="shared" si="72"/>
        <v>0</v>
      </c>
      <c r="J154" s="15">
        <f t="shared" si="72"/>
        <v>0</v>
      </c>
      <c r="K154" s="15">
        <f t="shared" si="72"/>
        <v>0</v>
      </c>
      <c r="L154" s="15">
        <f t="shared" si="72"/>
        <v>586.5</v>
      </c>
      <c r="M154" s="15">
        <f t="shared" si="72"/>
        <v>586.5</v>
      </c>
      <c r="N154" s="15">
        <f t="shared" si="72"/>
        <v>0</v>
      </c>
    </row>
    <row r="155" spans="1:14" ht="63">
      <c r="A155" s="22" t="s">
        <v>949</v>
      </c>
      <c r="B155" s="24" t="s">
        <v>423</v>
      </c>
      <c r="C155" s="24" t="s">
        <v>280</v>
      </c>
      <c r="D155" s="62" t="s">
        <v>640</v>
      </c>
      <c r="E155" s="26"/>
      <c r="F155" s="15">
        <f>F156</f>
        <v>0</v>
      </c>
      <c r="G155" s="15">
        <f t="shared" si="72"/>
        <v>0</v>
      </c>
      <c r="H155" s="15">
        <f t="shared" si="72"/>
        <v>0</v>
      </c>
      <c r="I155" s="15">
        <f t="shared" si="72"/>
        <v>0</v>
      </c>
      <c r="J155" s="15">
        <f t="shared" si="72"/>
        <v>0</v>
      </c>
      <c r="K155" s="15">
        <f t="shared" si="72"/>
        <v>0</v>
      </c>
      <c r="L155" s="15">
        <f t="shared" si="72"/>
        <v>586.5</v>
      </c>
      <c r="M155" s="15">
        <f t="shared" si="72"/>
        <v>586.5</v>
      </c>
      <c r="N155" s="15">
        <f t="shared" si="72"/>
        <v>0</v>
      </c>
    </row>
    <row r="156" spans="1:14" ht="94.5">
      <c r="A156" s="69" t="s">
        <v>337</v>
      </c>
      <c r="B156" s="24" t="s">
        <v>423</v>
      </c>
      <c r="C156" s="24" t="s">
        <v>280</v>
      </c>
      <c r="D156" s="26" t="s">
        <v>336</v>
      </c>
      <c r="E156" s="26" t="s">
        <v>386</v>
      </c>
      <c r="F156" s="15">
        <f>SUM(G156:H156)</f>
        <v>0</v>
      </c>
      <c r="G156" s="15"/>
      <c r="H156" s="15"/>
      <c r="I156" s="15">
        <f>SUM(J156:K156)</f>
        <v>0</v>
      </c>
      <c r="J156" s="15"/>
      <c r="K156" s="15"/>
      <c r="L156" s="15">
        <f>SUM(M156:N156)</f>
        <v>586.5</v>
      </c>
      <c r="M156" s="15">
        <v>586.5</v>
      </c>
      <c r="N156" s="15"/>
    </row>
    <row r="157" spans="1:14" ht="110.25">
      <c r="A157" s="22" t="s">
        <v>823</v>
      </c>
      <c r="B157" s="24" t="s">
        <v>423</v>
      </c>
      <c r="C157" s="24" t="s">
        <v>280</v>
      </c>
      <c r="D157" s="94" t="s">
        <v>538</v>
      </c>
      <c r="E157" s="26"/>
      <c r="F157" s="15">
        <f aca="true" t="shared" si="73" ref="F157:N157">F158</f>
        <v>71797.3</v>
      </c>
      <c r="G157" s="15">
        <f t="shared" si="73"/>
        <v>25886.3</v>
      </c>
      <c r="H157" s="15">
        <f t="shared" si="73"/>
        <v>45911.00000000001</v>
      </c>
      <c r="I157" s="15">
        <f t="shared" si="73"/>
        <v>53488.3</v>
      </c>
      <c r="J157" s="15">
        <f t="shared" si="73"/>
        <v>5995.3</v>
      </c>
      <c r="K157" s="15">
        <f t="shared" si="73"/>
        <v>47493</v>
      </c>
      <c r="L157" s="15">
        <f t="shared" si="73"/>
        <v>57417.3</v>
      </c>
      <c r="M157" s="15">
        <f t="shared" si="73"/>
        <v>6234.3</v>
      </c>
      <c r="N157" s="15">
        <f t="shared" si="73"/>
        <v>51183</v>
      </c>
    </row>
    <row r="158" spans="1:14" ht="189">
      <c r="A158" s="66" t="s">
        <v>824</v>
      </c>
      <c r="B158" s="24" t="s">
        <v>423</v>
      </c>
      <c r="C158" s="24" t="s">
        <v>280</v>
      </c>
      <c r="D158" s="25" t="s">
        <v>545</v>
      </c>
      <c r="E158" s="26"/>
      <c r="F158" s="15">
        <f>SUM(F159,F163,F166,F168)</f>
        <v>71797.3</v>
      </c>
      <c r="G158" s="15">
        <f aca="true" t="shared" si="74" ref="G158:N158">SUM(G159,G163,G166,G168)</f>
        <v>25886.3</v>
      </c>
      <c r="H158" s="15">
        <f t="shared" si="74"/>
        <v>45911.00000000001</v>
      </c>
      <c r="I158" s="15">
        <f t="shared" si="74"/>
        <v>53488.3</v>
      </c>
      <c r="J158" s="15">
        <f t="shared" si="74"/>
        <v>5995.3</v>
      </c>
      <c r="K158" s="15">
        <f t="shared" si="74"/>
        <v>47493</v>
      </c>
      <c r="L158" s="15">
        <f t="shared" si="74"/>
        <v>57417.3</v>
      </c>
      <c r="M158" s="15">
        <f t="shared" si="74"/>
        <v>6234.3</v>
      </c>
      <c r="N158" s="15">
        <f t="shared" si="74"/>
        <v>51183</v>
      </c>
    </row>
    <row r="159" spans="1:14" ht="63">
      <c r="A159" s="66" t="s">
        <v>997</v>
      </c>
      <c r="B159" s="24" t="s">
        <v>423</v>
      </c>
      <c r="C159" s="24" t="s">
        <v>280</v>
      </c>
      <c r="D159" s="25" t="s">
        <v>973</v>
      </c>
      <c r="E159" s="26"/>
      <c r="F159" s="15">
        <f>SUM(F160:F162)</f>
        <v>46162.8</v>
      </c>
      <c r="G159" s="15">
        <f aca="true" t="shared" si="75" ref="G159:N159">SUM(G160:G162)</f>
        <v>6704.1</v>
      </c>
      <c r="H159" s="15">
        <f>SUM(H160:H162)</f>
        <v>39458.700000000004</v>
      </c>
      <c r="I159" s="15">
        <f t="shared" si="75"/>
        <v>41517</v>
      </c>
      <c r="J159" s="15">
        <f t="shared" si="75"/>
        <v>0</v>
      </c>
      <c r="K159" s="15">
        <f t="shared" si="75"/>
        <v>41517</v>
      </c>
      <c r="L159" s="15">
        <f t="shared" si="75"/>
        <v>44968</v>
      </c>
      <c r="M159" s="15">
        <f t="shared" si="75"/>
        <v>0</v>
      </c>
      <c r="N159" s="15">
        <f t="shared" si="75"/>
        <v>44968</v>
      </c>
    </row>
    <row r="160" spans="1:14" ht="63">
      <c r="A160" s="69" t="s">
        <v>240</v>
      </c>
      <c r="B160" s="24" t="s">
        <v>423</v>
      </c>
      <c r="C160" s="24" t="s">
        <v>280</v>
      </c>
      <c r="D160" s="67" t="s">
        <v>974</v>
      </c>
      <c r="E160" s="26" t="s">
        <v>386</v>
      </c>
      <c r="F160" s="15">
        <f>SUM(G160:H160)</f>
        <v>48</v>
      </c>
      <c r="G160" s="15"/>
      <c r="H160" s="15">
        <v>48</v>
      </c>
      <c r="I160" s="15">
        <f>SUM(J160:K160)</f>
        <v>0</v>
      </c>
      <c r="J160" s="15"/>
      <c r="K160" s="15"/>
      <c r="L160" s="15">
        <f>SUM(M160:N160)</f>
        <v>0</v>
      </c>
      <c r="M160" s="15"/>
      <c r="N160" s="15"/>
    </row>
    <row r="161" spans="1:14" ht="141.75">
      <c r="A161" s="69" t="s">
        <v>225</v>
      </c>
      <c r="B161" s="24" t="s">
        <v>423</v>
      </c>
      <c r="C161" s="24" t="s">
        <v>280</v>
      </c>
      <c r="D161" s="67" t="s">
        <v>239</v>
      </c>
      <c r="E161" s="26" t="s">
        <v>386</v>
      </c>
      <c r="F161" s="15">
        <f>SUM(G161:H161)</f>
        <v>7057</v>
      </c>
      <c r="G161" s="15">
        <v>6704.1</v>
      </c>
      <c r="H161" s="15">
        <v>352.9</v>
      </c>
      <c r="I161" s="15">
        <f>SUM(J161:K161)</f>
        <v>0</v>
      </c>
      <c r="J161" s="15"/>
      <c r="K161" s="15"/>
      <c r="L161" s="15">
        <f>SUM(M161:N161)</f>
        <v>0</v>
      </c>
      <c r="M161" s="15"/>
      <c r="N161" s="15"/>
    </row>
    <row r="162" spans="1:14" ht="94.5">
      <c r="A162" s="66" t="s">
        <v>992</v>
      </c>
      <c r="B162" s="24" t="s">
        <v>423</v>
      </c>
      <c r="C162" s="24" t="s">
        <v>280</v>
      </c>
      <c r="D162" s="87" t="s">
        <v>974</v>
      </c>
      <c r="E162" s="26" t="s">
        <v>56</v>
      </c>
      <c r="F162" s="15">
        <f>SUM(G162:H162)</f>
        <v>39057.8</v>
      </c>
      <c r="G162" s="15"/>
      <c r="H162" s="15">
        <v>39057.8</v>
      </c>
      <c r="I162" s="15">
        <f>SUM(J162:K162)</f>
        <v>41517</v>
      </c>
      <c r="J162" s="15"/>
      <c r="K162" s="15">
        <v>41517</v>
      </c>
      <c r="L162" s="15">
        <f>SUM(M162:N162)</f>
        <v>44968</v>
      </c>
      <c r="M162" s="15"/>
      <c r="N162" s="15">
        <v>44968</v>
      </c>
    </row>
    <row r="163" spans="1:14" ht="63">
      <c r="A163" s="66" t="s">
        <v>814</v>
      </c>
      <c r="B163" s="24" t="s">
        <v>423</v>
      </c>
      <c r="C163" s="24" t="s">
        <v>280</v>
      </c>
      <c r="D163" s="25" t="s">
        <v>815</v>
      </c>
      <c r="E163" s="26"/>
      <c r="F163" s="15">
        <f aca="true" t="shared" si="76" ref="F163:N163">SUM(F164:F165)</f>
        <v>11492</v>
      </c>
      <c r="G163" s="15">
        <f t="shared" si="76"/>
        <v>5746</v>
      </c>
      <c r="H163" s="15">
        <f t="shared" si="76"/>
        <v>5746</v>
      </c>
      <c r="I163" s="15">
        <f t="shared" si="76"/>
        <v>11952</v>
      </c>
      <c r="J163" s="15">
        <f t="shared" si="76"/>
        <v>5976</v>
      </c>
      <c r="K163" s="15">
        <f t="shared" si="76"/>
        <v>5976</v>
      </c>
      <c r="L163" s="15">
        <f t="shared" si="76"/>
        <v>12430</v>
      </c>
      <c r="M163" s="15">
        <f t="shared" si="76"/>
        <v>6215</v>
      </c>
      <c r="N163" s="15">
        <f t="shared" si="76"/>
        <v>6215</v>
      </c>
    </row>
    <row r="164" spans="1:14" ht="94.5">
      <c r="A164" s="66" t="s">
        <v>93</v>
      </c>
      <c r="B164" s="24" t="s">
        <v>423</v>
      </c>
      <c r="C164" s="24" t="s">
        <v>280</v>
      </c>
      <c r="D164" s="87" t="s">
        <v>551</v>
      </c>
      <c r="E164" s="26" t="s">
        <v>386</v>
      </c>
      <c r="F164" s="15">
        <f>SUM(G164:H164)</f>
        <v>5746</v>
      </c>
      <c r="G164" s="15">
        <v>0</v>
      </c>
      <c r="H164" s="15">
        <v>5746</v>
      </c>
      <c r="I164" s="15">
        <f>SUM(J164:K164)</f>
        <v>5976</v>
      </c>
      <c r="J164" s="15">
        <v>0</v>
      </c>
      <c r="K164" s="15">
        <v>5976</v>
      </c>
      <c r="L164" s="15">
        <f>SUM(M164:N164)</f>
        <v>6215</v>
      </c>
      <c r="M164" s="15">
        <v>0</v>
      </c>
      <c r="N164" s="15">
        <v>6215</v>
      </c>
    </row>
    <row r="165" spans="1:14" ht="110.25">
      <c r="A165" s="66" t="s">
        <v>92</v>
      </c>
      <c r="B165" s="24" t="s">
        <v>423</v>
      </c>
      <c r="C165" s="24" t="s">
        <v>280</v>
      </c>
      <c r="D165" s="87" t="s">
        <v>932</v>
      </c>
      <c r="E165" s="26" t="s">
        <v>386</v>
      </c>
      <c r="F165" s="15">
        <f>SUM(G165:H165)</f>
        <v>5746</v>
      </c>
      <c r="G165" s="15">
        <v>5746</v>
      </c>
      <c r="H165" s="15">
        <v>0</v>
      </c>
      <c r="I165" s="15">
        <f>SUM(J165:K165)</f>
        <v>5976</v>
      </c>
      <c r="J165" s="15">
        <v>5976</v>
      </c>
      <c r="K165" s="15">
        <v>0</v>
      </c>
      <c r="L165" s="15">
        <f>SUM(M165:N165)</f>
        <v>6215</v>
      </c>
      <c r="M165" s="15">
        <v>6215</v>
      </c>
      <c r="N165" s="15">
        <v>0</v>
      </c>
    </row>
    <row r="166" spans="1:14" ht="94.5">
      <c r="A166" s="66" t="s">
        <v>278</v>
      </c>
      <c r="B166" s="24" t="s">
        <v>423</v>
      </c>
      <c r="C166" s="24" t="s">
        <v>280</v>
      </c>
      <c r="D166" s="114" t="s">
        <v>277</v>
      </c>
      <c r="E166" s="26"/>
      <c r="F166" s="15">
        <f aca="true" t="shared" si="77" ref="F166:N166">F167</f>
        <v>19.3</v>
      </c>
      <c r="G166" s="15">
        <f t="shared" si="77"/>
        <v>19.3</v>
      </c>
      <c r="H166" s="15">
        <f t="shared" si="77"/>
        <v>0</v>
      </c>
      <c r="I166" s="15">
        <f t="shared" si="77"/>
        <v>19.3</v>
      </c>
      <c r="J166" s="15">
        <f t="shared" si="77"/>
        <v>19.3</v>
      </c>
      <c r="K166" s="15">
        <f t="shared" si="77"/>
        <v>0</v>
      </c>
      <c r="L166" s="15">
        <f t="shared" si="77"/>
        <v>19.3</v>
      </c>
      <c r="M166" s="15">
        <f t="shared" si="77"/>
        <v>19.3</v>
      </c>
      <c r="N166" s="15">
        <f t="shared" si="77"/>
        <v>0</v>
      </c>
    </row>
    <row r="167" spans="1:14" ht="126">
      <c r="A167" s="69" t="s">
        <v>279</v>
      </c>
      <c r="B167" s="24" t="s">
        <v>423</v>
      </c>
      <c r="C167" s="24" t="s">
        <v>280</v>
      </c>
      <c r="D167" s="81" t="s">
        <v>893</v>
      </c>
      <c r="E167" s="26" t="s">
        <v>386</v>
      </c>
      <c r="F167" s="15">
        <f>SUM(G167:H167)</f>
        <v>19.3</v>
      </c>
      <c r="G167" s="17">
        <v>19.3</v>
      </c>
      <c r="H167" s="17"/>
      <c r="I167" s="15">
        <f>SUM(J167:K167)</f>
        <v>19.3</v>
      </c>
      <c r="J167" s="17">
        <v>19.3</v>
      </c>
      <c r="K167" s="17"/>
      <c r="L167" s="15">
        <f>SUM(M167:N167)</f>
        <v>19.3</v>
      </c>
      <c r="M167" s="17">
        <v>19.3</v>
      </c>
      <c r="N167" s="17"/>
    </row>
    <row r="168" spans="1:14" ht="47.25">
      <c r="A168" s="66" t="s">
        <v>152</v>
      </c>
      <c r="B168" s="24" t="s">
        <v>423</v>
      </c>
      <c r="C168" s="24" t="s">
        <v>280</v>
      </c>
      <c r="D168" s="25" t="s">
        <v>130</v>
      </c>
      <c r="E168" s="26"/>
      <c r="F168" s="15">
        <f>SUM(F169:F172)</f>
        <v>14123.2</v>
      </c>
      <c r="G168" s="15">
        <f aca="true" t="shared" si="78" ref="G168:N168">SUM(G169:G172)</f>
        <v>13416.9</v>
      </c>
      <c r="H168" s="15">
        <f t="shared" si="78"/>
        <v>706.3</v>
      </c>
      <c r="I168" s="15">
        <f t="shared" si="78"/>
        <v>0</v>
      </c>
      <c r="J168" s="15">
        <f t="shared" si="78"/>
        <v>0</v>
      </c>
      <c r="K168" s="15">
        <f t="shared" si="78"/>
        <v>0</v>
      </c>
      <c r="L168" s="15">
        <f t="shared" si="78"/>
        <v>0</v>
      </c>
      <c r="M168" s="15">
        <f t="shared" si="78"/>
        <v>0</v>
      </c>
      <c r="N168" s="15">
        <f t="shared" si="78"/>
        <v>0</v>
      </c>
    </row>
    <row r="169" spans="1:14" ht="110.25">
      <c r="A169" s="66" t="s">
        <v>135</v>
      </c>
      <c r="B169" s="24" t="s">
        <v>423</v>
      </c>
      <c r="C169" s="24" t="s">
        <v>280</v>
      </c>
      <c r="D169" s="87" t="s">
        <v>131</v>
      </c>
      <c r="E169" s="26" t="s">
        <v>56</v>
      </c>
      <c r="F169" s="15">
        <f>SUM(G169:H169)</f>
        <v>2400</v>
      </c>
      <c r="G169" s="15">
        <v>2280</v>
      </c>
      <c r="H169" s="15">
        <v>120</v>
      </c>
      <c r="I169" s="15">
        <f>SUM(J169:K169)</f>
        <v>0</v>
      </c>
      <c r="J169" s="15"/>
      <c r="K169" s="15"/>
      <c r="L169" s="15">
        <f>SUM(M169:N169)</f>
        <v>0</v>
      </c>
      <c r="M169" s="15"/>
      <c r="N169" s="15"/>
    </row>
    <row r="170" spans="1:14" ht="110.25">
      <c r="A170" s="66" t="s">
        <v>136</v>
      </c>
      <c r="B170" s="24" t="s">
        <v>423</v>
      </c>
      <c r="C170" s="24" t="s">
        <v>280</v>
      </c>
      <c r="D170" s="87" t="s">
        <v>132</v>
      </c>
      <c r="E170" s="26" t="s">
        <v>56</v>
      </c>
      <c r="F170" s="15">
        <f>SUM(G170:H170)</f>
        <v>2210.6</v>
      </c>
      <c r="G170" s="15">
        <v>2100</v>
      </c>
      <c r="H170" s="15">
        <v>110.6</v>
      </c>
      <c r="I170" s="15">
        <f>SUM(J170:K170)</f>
        <v>0</v>
      </c>
      <c r="J170" s="15"/>
      <c r="K170" s="15"/>
      <c r="L170" s="15">
        <f>SUM(M170:N170)</f>
        <v>0</v>
      </c>
      <c r="M170" s="15"/>
      <c r="N170" s="15"/>
    </row>
    <row r="171" spans="1:14" ht="110.25">
      <c r="A171" s="66" t="s">
        <v>137</v>
      </c>
      <c r="B171" s="24" t="s">
        <v>423</v>
      </c>
      <c r="C171" s="24" t="s">
        <v>280</v>
      </c>
      <c r="D171" s="87" t="s">
        <v>133</v>
      </c>
      <c r="E171" s="26" t="s">
        <v>56</v>
      </c>
      <c r="F171" s="15">
        <f>SUM(G171:H171)</f>
        <v>2675.7000000000003</v>
      </c>
      <c r="G171" s="15">
        <v>2541.9</v>
      </c>
      <c r="H171" s="15">
        <v>133.8</v>
      </c>
      <c r="I171" s="15">
        <f>SUM(J171:K171)</f>
        <v>0</v>
      </c>
      <c r="J171" s="15"/>
      <c r="K171" s="15"/>
      <c r="L171" s="15">
        <f>SUM(M171:N171)</f>
        <v>0</v>
      </c>
      <c r="M171" s="15"/>
      <c r="N171" s="15"/>
    </row>
    <row r="172" spans="1:14" ht="157.5">
      <c r="A172" s="66" t="s">
        <v>138</v>
      </c>
      <c r="B172" s="24" t="s">
        <v>423</v>
      </c>
      <c r="C172" s="24" t="s">
        <v>280</v>
      </c>
      <c r="D172" s="87" t="s">
        <v>134</v>
      </c>
      <c r="E172" s="26" t="s">
        <v>56</v>
      </c>
      <c r="F172" s="15">
        <f>SUM(G172:H172)</f>
        <v>6836.9</v>
      </c>
      <c r="G172" s="15">
        <v>6495</v>
      </c>
      <c r="H172" s="15">
        <v>341.9</v>
      </c>
      <c r="I172" s="15">
        <f>SUM(J172:K172)</f>
        <v>0</v>
      </c>
      <c r="J172" s="15"/>
      <c r="K172" s="15"/>
      <c r="L172" s="15">
        <f>SUM(M172:N172)</f>
        <v>0</v>
      </c>
      <c r="M172" s="15"/>
      <c r="N172" s="15"/>
    </row>
    <row r="173" spans="1:14" ht="78.75">
      <c r="A173" s="66" t="s">
        <v>404</v>
      </c>
      <c r="B173" s="24" t="s">
        <v>423</v>
      </c>
      <c r="C173" s="24" t="s">
        <v>280</v>
      </c>
      <c r="D173" s="65" t="s">
        <v>281</v>
      </c>
      <c r="E173" s="26"/>
      <c r="F173" s="15">
        <f aca="true" t="shared" si="79" ref="F173:N175">F174</f>
        <v>1500</v>
      </c>
      <c r="G173" s="15">
        <f t="shared" si="79"/>
        <v>1050</v>
      </c>
      <c r="H173" s="15">
        <f t="shared" si="79"/>
        <v>450</v>
      </c>
      <c r="I173" s="15">
        <f t="shared" si="79"/>
        <v>0</v>
      </c>
      <c r="J173" s="15">
        <f t="shared" si="79"/>
        <v>0</v>
      </c>
      <c r="K173" s="15">
        <f t="shared" si="79"/>
        <v>0</v>
      </c>
      <c r="L173" s="15">
        <f t="shared" si="79"/>
        <v>0</v>
      </c>
      <c r="M173" s="15">
        <f t="shared" si="79"/>
        <v>0</v>
      </c>
      <c r="N173" s="15">
        <f t="shared" si="79"/>
        <v>0</v>
      </c>
    </row>
    <row r="174" spans="1:14" ht="126">
      <c r="A174" s="66" t="s">
        <v>327</v>
      </c>
      <c r="B174" s="24" t="s">
        <v>423</v>
      </c>
      <c r="C174" s="24" t="s">
        <v>280</v>
      </c>
      <c r="D174" s="25" t="s">
        <v>330</v>
      </c>
      <c r="E174" s="26"/>
      <c r="F174" s="15">
        <f t="shared" si="79"/>
        <v>1500</v>
      </c>
      <c r="G174" s="15">
        <f t="shared" si="79"/>
        <v>1050</v>
      </c>
      <c r="H174" s="15">
        <f t="shared" si="79"/>
        <v>450</v>
      </c>
      <c r="I174" s="15">
        <f t="shared" si="79"/>
        <v>0</v>
      </c>
      <c r="J174" s="15">
        <f t="shared" si="79"/>
        <v>0</v>
      </c>
      <c r="K174" s="15">
        <f t="shared" si="79"/>
        <v>0</v>
      </c>
      <c r="L174" s="15">
        <f t="shared" si="79"/>
        <v>0</v>
      </c>
      <c r="M174" s="15">
        <f t="shared" si="79"/>
        <v>0</v>
      </c>
      <c r="N174" s="15">
        <f t="shared" si="79"/>
        <v>0</v>
      </c>
    </row>
    <row r="175" spans="1:14" ht="94.5">
      <c r="A175" s="66" t="s">
        <v>328</v>
      </c>
      <c r="B175" s="24" t="s">
        <v>423</v>
      </c>
      <c r="C175" s="24" t="s">
        <v>280</v>
      </c>
      <c r="D175" s="25" t="s">
        <v>331</v>
      </c>
      <c r="E175" s="26"/>
      <c r="F175" s="15">
        <f t="shared" si="79"/>
        <v>1500</v>
      </c>
      <c r="G175" s="15">
        <f t="shared" si="79"/>
        <v>1050</v>
      </c>
      <c r="H175" s="15">
        <f t="shared" si="79"/>
        <v>450</v>
      </c>
      <c r="I175" s="15">
        <f t="shared" si="79"/>
        <v>0</v>
      </c>
      <c r="J175" s="15">
        <f t="shared" si="79"/>
        <v>0</v>
      </c>
      <c r="K175" s="15">
        <f t="shared" si="79"/>
        <v>0</v>
      </c>
      <c r="L175" s="15">
        <f t="shared" si="79"/>
        <v>0</v>
      </c>
      <c r="M175" s="15">
        <f t="shared" si="79"/>
        <v>0</v>
      </c>
      <c r="N175" s="15">
        <f t="shared" si="79"/>
        <v>0</v>
      </c>
    </row>
    <row r="176" spans="1:14" ht="63">
      <c r="A176" s="66" t="s">
        <v>329</v>
      </c>
      <c r="B176" s="24" t="s">
        <v>423</v>
      </c>
      <c r="C176" s="24" t="s">
        <v>280</v>
      </c>
      <c r="D176" s="87" t="s">
        <v>332</v>
      </c>
      <c r="E176" s="26" t="s">
        <v>820</v>
      </c>
      <c r="F176" s="15">
        <f>SUM(G176:H176)</f>
        <v>1500</v>
      </c>
      <c r="G176" s="15">
        <v>1050</v>
      </c>
      <c r="H176" s="15">
        <v>450</v>
      </c>
      <c r="I176" s="15">
        <f>SUM(J176:K176)</f>
        <v>0</v>
      </c>
      <c r="J176" s="15"/>
      <c r="K176" s="15"/>
      <c r="L176" s="15">
        <f>SUM(M176:N176)</f>
        <v>0</v>
      </c>
      <c r="M176" s="15"/>
      <c r="N176" s="15"/>
    </row>
    <row r="177" spans="1:14" ht="78.75">
      <c r="A177" s="22" t="s">
        <v>825</v>
      </c>
      <c r="B177" s="24" t="s">
        <v>423</v>
      </c>
      <c r="C177" s="24" t="s">
        <v>280</v>
      </c>
      <c r="D177" s="25">
        <v>12</v>
      </c>
      <c r="E177" s="26"/>
      <c r="F177" s="15">
        <f aca="true" t="shared" si="80" ref="F177:N177">SUM(F178,F181)</f>
        <v>10807</v>
      </c>
      <c r="G177" s="15">
        <f t="shared" si="80"/>
        <v>10000</v>
      </c>
      <c r="H177" s="15">
        <f t="shared" si="80"/>
        <v>807</v>
      </c>
      <c r="I177" s="15">
        <f t="shared" si="80"/>
        <v>19972.2</v>
      </c>
      <c r="J177" s="15">
        <f t="shared" si="80"/>
        <v>19972.2</v>
      </c>
      <c r="K177" s="15">
        <f t="shared" si="80"/>
        <v>0</v>
      </c>
      <c r="L177" s="15">
        <f t="shared" si="80"/>
        <v>0</v>
      </c>
      <c r="M177" s="15">
        <f t="shared" si="80"/>
        <v>0</v>
      </c>
      <c r="N177" s="15">
        <f t="shared" si="80"/>
        <v>0</v>
      </c>
    </row>
    <row r="178" spans="1:14" ht="78.75">
      <c r="A178" s="22" t="s">
        <v>797</v>
      </c>
      <c r="B178" s="24" t="s">
        <v>423</v>
      </c>
      <c r="C178" s="24" t="s">
        <v>280</v>
      </c>
      <c r="D178" s="25" t="s">
        <v>746</v>
      </c>
      <c r="E178" s="26"/>
      <c r="F178" s="15">
        <f>F179</f>
        <v>0</v>
      </c>
      <c r="G178" s="15">
        <f aca="true" t="shared" si="81" ref="G178:N178">G179</f>
        <v>0</v>
      </c>
      <c r="H178" s="15">
        <f t="shared" si="81"/>
        <v>0</v>
      </c>
      <c r="I178" s="15">
        <f t="shared" si="81"/>
        <v>19972.2</v>
      </c>
      <c r="J178" s="15">
        <f t="shared" si="81"/>
        <v>19972.2</v>
      </c>
      <c r="K178" s="15">
        <f t="shared" si="81"/>
        <v>0</v>
      </c>
      <c r="L178" s="15">
        <f t="shared" si="81"/>
        <v>0</v>
      </c>
      <c r="M178" s="15">
        <f t="shared" si="81"/>
        <v>0</v>
      </c>
      <c r="N178" s="15">
        <f t="shared" si="81"/>
        <v>0</v>
      </c>
    </row>
    <row r="179" spans="1:14" ht="47.25">
      <c r="A179" s="22" t="s">
        <v>82</v>
      </c>
      <c r="B179" s="24" t="s">
        <v>423</v>
      </c>
      <c r="C179" s="24" t="s">
        <v>280</v>
      </c>
      <c r="D179" s="25" t="s">
        <v>878</v>
      </c>
      <c r="E179" s="26"/>
      <c r="F179" s="15">
        <f aca="true" t="shared" si="82" ref="F179:N179">SUM(F180:F180)</f>
        <v>0</v>
      </c>
      <c r="G179" s="15">
        <f t="shared" si="82"/>
        <v>0</v>
      </c>
      <c r="H179" s="15">
        <f t="shared" si="82"/>
        <v>0</v>
      </c>
      <c r="I179" s="15">
        <f t="shared" si="82"/>
        <v>19972.2</v>
      </c>
      <c r="J179" s="15">
        <f t="shared" si="82"/>
        <v>19972.2</v>
      </c>
      <c r="K179" s="15">
        <f t="shared" si="82"/>
        <v>0</v>
      </c>
      <c r="L179" s="15">
        <f t="shared" si="82"/>
        <v>0</v>
      </c>
      <c r="M179" s="15">
        <f t="shared" si="82"/>
        <v>0</v>
      </c>
      <c r="N179" s="15">
        <f t="shared" si="82"/>
        <v>0</v>
      </c>
    </row>
    <row r="180" spans="1:14" ht="141.75">
      <c r="A180" s="99" t="s">
        <v>879</v>
      </c>
      <c r="B180" s="24" t="s">
        <v>423</v>
      </c>
      <c r="C180" s="24" t="s">
        <v>280</v>
      </c>
      <c r="D180" s="81" t="s">
        <v>951</v>
      </c>
      <c r="E180" s="26" t="s">
        <v>386</v>
      </c>
      <c r="F180" s="15">
        <f>SUM(G180:H180)</f>
        <v>0</v>
      </c>
      <c r="G180" s="15"/>
      <c r="H180" s="15"/>
      <c r="I180" s="15">
        <f>SUM(J180:K180)</f>
        <v>19972.2</v>
      </c>
      <c r="J180" s="15">
        <v>19972.2</v>
      </c>
      <c r="K180" s="15"/>
      <c r="L180" s="15">
        <f>SUM(M180:N180)</f>
        <v>0</v>
      </c>
      <c r="M180" s="15"/>
      <c r="N180" s="15"/>
    </row>
    <row r="181" spans="1:14" ht="94.5">
      <c r="A181" s="22" t="s">
        <v>1002</v>
      </c>
      <c r="B181" s="24" t="s">
        <v>423</v>
      </c>
      <c r="C181" s="24" t="s">
        <v>280</v>
      </c>
      <c r="D181" s="25" t="s">
        <v>1000</v>
      </c>
      <c r="E181" s="26"/>
      <c r="F181" s="15">
        <f>F182</f>
        <v>10807</v>
      </c>
      <c r="G181" s="15">
        <f aca="true" t="shared" si="83" ref="G181:N181">G182</f>
        <v>10000</v>
      </c>
      <c r="H181" s="15">
        <f t="shared" si="83"/>
        <v>807</v>
      </c>
      <c r="I181" s="15">
        <f t="shared" si="83"/>
        <v>0</v>
      </c>
      <c r="J181" s="15">
        <f t="shared" si="83"/>
        <v>0</v>
      </c>
      <c r="K181" s="15">
        <f t="shared" si="83"/>
        <v>0</v>
      </c>
      <c r="L181" s="15">
        <f t="shared" si="83"/>
        <v>0</v>
      </c>
      <c r="M181" s="15">
        <f t="shared" si="83"/>
        <v>0</v>
      </c>
      <c r="N181" s="15">
        <f t="shared" si="83"/>
        <v>0</v>
      </c>
    </row>
    <row r="182" spans="1:14" ht="141.75">
      <c r="A182" s="22" t="s">
        <v>1003</v>
      </c>
      <c r="B182" s="24" t="s">
        <v>423</v>
      </c>
      <c r="C182" s="24" t="s">
        <v>280</v>
      </c>
      <c r="D182" s="25" t="s">
        <v>1001</v>
      </c>
      <c r="E182" s="26"/>
      <c r="F182" s="15">
        <f>SUM(F183:F185)</f>
        <v>10807</v>
      </c>
      <c r="G182" s="15">
        <f aca="true" t="shared" si="84" ref="G182:N182">SUM(G183:G185)</f>
        <v>10000</v>
      </c>
      <c r="H182" s="15">
        <f t="shared" si="84"/>
        <v>807</v>
      </c>
      <c r="I182" s="15">
        <f t="shared" si="84"/>
        <v>0</v>
      </c>
      <c r="J182" s="15">
        <f t="shared" si="84"/>
        <v>0</v>
      </c>
      <c r="K182" s="15">
        <f t="shared" si="84"/>
        <v>0</v>
      </c>
      <c r="L182" s="15">
        <f t="shared" si="84"/>
        <v>0</v>
      </c>
      <c r="M182" s="15">
        <f t="shared" si="84"/>
        <v>0</v>
      </c>
      <c r="N182" s="15">
        <f t="shared" si="84"/>
        <v>0</v>
      </c>
    </row>
    <row r="183" spans="1:14" ht="141.75">
      <c r="A183" s="22" t="s">
        <v>242</v>
      </c>
      <c r="B183" s="24" t="s">
        <v>423</v>
      </c>
      <c r="C183" s="24" t="s">
        <v>280</v>
      </c>
      <c r="D183" s="87" t="s">
        <v>140</v>
      </c>
      <c r="E183" s="26" t="s">
        <v>386</v>
      </c>
      <c r="F183" s="15">
        <f>SUM(G183:H183)</f>
        <v>783</v>
      </c>
      <c r="G183" s="15"/>
      <c r="H183" s="15">
        <v>783</v>
      </c>
      <c r="I183" s="15">
        <f>SUM(J183:K183)</f>
        <v>0</v>
      </c>
      <c r="J183" s="15"/>
      <c r="K183" s="15"/>
      <c r="L183" s="15">
        <f>SUM(M183:N183)</f>
        <v>0</v>
      </c>
      <c r="M183" s="15"/>
      <c r="N183" s="15"/>
    </row>
    <row r="184" spans="1:14" ht="173.25">
      <c r="A184" s="69" t="s">
        <v>141</v>
      </c>
      <c r="B184" s="24" t="s">
        <v>423</v>
      </c>
      <c r="C184" s="24" t="s">
        <v>280</v>
      </c>
      <c r="D184" s="26" t="s">
        <v>140</v>
      </c>
      <c r="E184" s="26" t="s">
        <v>759</v>
      </c>
      <c r="F184" s="15">
        <f>SUM(G184:H184)</f>
        <v>24</v>
      </c>
      <c r="G184" s="15"/>
      <c r="H184" s="15">
        <v>24</v>
      </c>
      <c r="I184" s="15">
        <f>SUM(J182:K182)</f>
        <v>0</v>
      </c>
      <c r="J184" s="15"/>
      <c r="K184" s="15"/>
      <c r="L184" s="15">
        <f>SUM(M184:N184)</f>
        <v>0</v>
      </c>
      <c r="M184" s="15"/>
      <c r="N184" s="15"/>
    </row>
    <row r="185" spans="1:14" ht="126">
      <c r="A185" s="22" t="s">
        <v>1004</v>
      </c>
      <c r="B185" s="24" t="s">
        <v>423</v>
      </c>
      <c r="C185" s="24" t="s">
        <v>280</v>
      </c>
      <c r="D185" s="81" t="s">
        <v>999</v>
      </c>
      <c r="E185" s="26" t="s">
        <v>759</v>
      </c>
      <c r="F185" s="15">
        <f>SUM(G185:H185)</f>
        <v>10000</v>
      </c>
      <c r="G185" s="15">
        <v>10000</v>
      </c>
      <c r="H185" s="15"/>
      <c r="I185" s="15">
        <f>SUM(J185:K185)</f>
        <v>0</v>
      </c>
      <c r="J185" s="15"/>
      <c r="K185" s="15"/>
      <c r="L185" s="15">
        <f>SUM(M185:N185)</f>
        <v>0</v>
      </c>
      <c r="M185" s="15"/>
      <c r="N185" s="15"/>
    </row>
    <row r="186" spans="1:14" ht="110.25">
      <c r="A186" s="22" t="s">
        <v>216</v>
      </c>
      <c r="B186" s="24" t="s">
        <v>423</v>
      </c>
      <c r="C186" s="24" t="s">
        <v>280</v>
      </c>
      <c r="D186" s="25">
        <v>13</v>
      </c>
      <c r="E186" s="26"/>
      <c r="F186" s="15">
        <f>F187</f>
        <v>600</v>
      </c>
      <c r="G186" s="15">
        <f aca="true" t="shared" si="85" ref="G186:N188">G187</f>
        <v>600</v>
      </c>
      <c r="H186" s="15">
        <f t="shared" si="85"/>
        <v>0</v>
      </c>
      <c r="I186" s="15">
        <f t="shared" si="85"/>
        <v>0</v>
      </c>
      <c r="J186" s="15">
        <f t="shared" si="85"/>
        <v>0</v>
      </c>
      <c r="K186" s="15">
        <f t="shared" si="85"/>
        <v>0</v>
      </c>
      <c r="L186" s="15">
        <f t="shared" si="85"/>
        <v>0</v>
      </c>
      <c r="M186" s="15">
        <f t="shared" si="85"/>
        <v>0</v>
      </c>
      <c r="N186" s="15">
        <f t="shared" si="85"/>
        <v>0</v>
      </c>
    </row>
    <row r="187" spans="1:14" ht="47.25">
      <c r="A187" s="22" t="s">
        <v>217</v>
      </c>
      <c r="B187" s="24" t="s">
        <v>423</v>
      </c>
      <c r="C187" s="24" t="s">
        <v>280</v>
      </c>
      <c r="D187" s="25" t="s">
        <v>213</v>
      </c>
      <c r="E187" s="26"/>
      <c r="F187" s="15">
        <f>F188</f>
        <v>600</v>
      </c>
      <c r="G187" s="15">
        <f t="shared" si="85"/>
        <v>600</v>
      </c>
      <c r="H187" s="15">
        <f t="shared" si="85"/>
        <v>0</v>
      </c>
      <c r="I187" s="15">
        <f t="shared" si="85"/>
        <v>0</v>
      </c>
      <c r="J187" s="15">
        <f t="shared" si="85"/>
        <v>0</v>
      </c>
      <c r="K187" s="15">
        <f t="shared" si="85"/>
        <v>0</v>
      </c>
      <c r="L187" s="15">
        <f t="shared" si="85"/>
        <v>0</v>
      </c>
      <c r="M187" s="15">
        <f t="shared" si="85"/>
        <v>0</v>
      </c>
      <c r="N187" s="15">
        <f t="shared" si="85"/>
        <v>0</v>
      </c>
    </row>
    <row r="188" spans="1:14" ht="94.5">
      <c r="A188" s="22" t="s">
        <v>218</v>
      </c>
      <c r="B188" s="24" t="s">
        <v>423</v>
      </c>
      <c r="C188" s="24" t="s">
        <v>280</v>
      </c>
      <c r="D188" s="25" t="s">
        <v>214</v>
      </c>
      <c r="E188" s="26"/>
      <c r="F188" s="15">
        <f>F189</f>
        <v>600</v>
      </c>
      <c r="G188" s="15">
        <f t="shared" si="85"/>
        <v>600</v>
      </c>
      <c r="H188" s="15">
        <f t="shared" si="85"/>
        <v>0</v>
      </c>
      <c r="I188" s="15">
        <f t="shared" si="85"/>
        <v>0</v>
      </c>
      <c r="J188" s="15">
        <f t="shared" si="85"/>
        <v>0</v>
      </c>
      <c r="K188" s="15">
        <f t="shared" si="85"/>
        <v>0</v>
      </c>
      <c r="L188" s="15">
        <f t="shared" si="85"/>
        <v>0</v>
      </c>
      <c r="M188" s="15">
        <f t="shared" si="85"/>
        <v>0</v>
      </c>
      <c r="N188" s="15">
        <f t="shared" si="85"/>
        <v>0</v>
      </c>
    </row>
    <row r="189" spans="1:14" ht="126">
      <c r="A189" s="22" t="s">
        <v>219</v>
      </c>
      <c r="B189" s="24" t="s">
        <v>423</v>
      </c>
      <c r="C189" s="24" t="s">
        <v>280</v>
      </c>
      <c r="D189" s="81" t="s">
        <v>215</v>
      </c>
      <c r="E189" s="26" t="s">
        <v>820</v>
      </c>
      <c r="F189" s="15">
        <f>SUM(G189:H189)</f>
        <v>600</v>
      </c>
      <c r="G189" s="15">
        <v>600</v>
      </c>
      <c r="H189" s="15"/>
      <c r="I189" s="15">
        <f>SUM(J189:K189)</f>
        <v>0</v>
      </c>
      <c r="J189" s="15"/>
      <c r="K189" s="15"/>
      <c r="L189" s="15">
        <f>SUM(M189:N189)</f>
        <v>0</v>
      </c>
      <c r="M189" s="15"/>
      <c r="N189" s="15"/>
    </row>
    <row r="190" spans="1:14" ht="47.25">
      <c r="A190" s="60" t="s">
        <v>514</v>
      </c>
      <c r="B190" s="24" t="s">
        <v>423</v>
      </c>
      <c r="C190" s="24" t="s">
        <v>280</v>
      </c>
      <c r="D190" s="62" t="s">
        <v>770</v>
      </c>
      <c r="E190" s="26"/>
      <c r="F190" s="15">
        <f>F191</f>
        <v>22197</v>
      </c>
      <c r="G190" s="15">
        <f aca="true" t="shared" si="86" ref="G190:N190">G191</f>
        <v>22197</v>
      </c>
      <c r="H190" s="15">
        <f t="shared" si="86"/>
        <v>0</v>
      </c>
      <c r="I190" s="15">
        <f t="shared" si="86"/>
        <v>0</v>
      </c>
      <c r="J190" s="15">
        <f t="shared" si="86"/>
        <v>0</v>
      </c>
      <c r="K190" s="15">
        <f t="shared" si="86"/>
        <v>0</v>
      </c>
      <c r="L190" s="15">
        <f t="shared" si="86"/>
        <v>0</v>
      </c>
      <c r="M190" s="15">
        <f t="shared" si="86"/>
        <v>0</v>
      </c>
      <c r="N190" s="15">
        <f t="shared" si="86"/>
        <v>0</v>
      </c>
    </row>
    <row r="191" spans="1:14" ht="31.5">
      <c r="A191" s="60" t="s">
        <v>772</v>
      </c>
      <c r="B191" s="24" t="s">
        <v>423</v>
      </c>
      <c r="C191" s="24" t="s">
        <v>280</v>
      </c>
      <c r="D191" s="62" t="s">
        <v>771</v>
      </c>
      <c r="E191" s="26"/>
      <c r="F191" s="15">
        <f aca="true" t="shared" si="87" ref="F191:N191">SUM(F192:F193)</f>
        <v>22197</v>
      </c>
      <c r="G191" s="15">
        <f t="shared" si="87"/>
        <v>22197</v>
      </c>
      <c r="H191" s="15">
        <f t="shared" si="87"/>
        <v>0</v>
      </c>
      <c r="I191" s="15">
        <f t="shared" si="87"/>
        <v>0</v>
      </c>
      <c r="J191" s="15">
        <f t="shared" si="87"/>
        <v>0</v>
      </c>
      <c r="K191" s="15">
        <f t="shared" si="87"/>
        <v>0</v>
      </c>
      <c r="L191" s="15">
        <f t="shared" si="87"/>
        <v>0</v>
      </c>
      <c r="M191" s="15">
        <f t="shared" si="87"/>
        <v>0</v>
      </c>
      <c r="N191" s="15">
        <f t="shared" si="87"/>
        <v>0</v>
      </c>
    </row>
    <row r="192" spans="1:14" ht="63">
      <c r="A192" s="22" t="s">
        <v>334</v>
      </c>
      <c r="B192" s="24" t="s">
        <v>423</v>
      </c>
      <c r="C192" s="24" t="s">
        <v>280</v>
      </c>
      <c r="D192" s="81" t="s">
        <v>29</v>
      </c>
      <c r="E192" s="26" t="s">
        <v>820</v>
      </c>
      <c r="F192" s="15">
        <f>SUM(G192:H192)</f>
        <v>2945.7</v>
      </c>
      <c r="G192" s="15">
        <v>2945.7</v>
      </c>
      <c r="H192" s="15"/>
      <c r="I192" s="15">
        <f>SUM(J192:K192)</f>
        <v>0</v>
      </c>
      <c r="J192" s="15"/>
      <c r="K192" s="15"/>
      <c r="L192" s="15">
        <f>SUM(M192:N192)</f>
        <v>0</v>
      </c>
      <c r="M192" s="15"/>
      <c r="N192" s="15"/>
    </row>
    <row r="193" spans="1:14" ht="78.75">
      <c r="A193" s="22" t="s">
        <v>335</v>
      </c>
      <c r="B193" s="24" t="s">
        <v>423</v>
      </c>
      <c r="C193" s="24" t="s">
        <v>280</v>
      </c>
      <c r="D193" s="81" t="s">
        <v>28</v>
      </c>
      <c r="E193" s="26" t="s">
        <v>820</v>
      </c>
      <c r="F193" s="15">
        <f>SUM(G193:H193)</f>
        <v>19251.3</v>
      </c>
      <c r="G193" s="15">
        <v>19251.3</v>
      </c>
      <c r="H193" s="15"/>
      <c r="I193" s="15">
        <f>SUM(J193:K193)</f>
        <v>0</v>
      </c>
      <c r="J193" s="15"/>
      <c r="K193" s="15"/>
      <c r="L193" s="15">
        <f>SUM(M193:N193)</f>
        <v>0</v>
      </c>
      <c r="M193" s="15"/>
      <c r="N193" s="15"/>
    </row>
    <row r="194" spans="1:14" ht="15.75">
      <c r="A194" s="70" t="s">
        <v>774</v>
      </c>
      <c r="B194" s="57" t="s">
        <v>283</v>
      </c>
      <c r="C194" s="57"/>
      <c r="D194" s="89"/>
      <c r="E194" s="59"/>
      <c r="F194" s="58">
        <f>SUM(F195)</f>
        <v>599</v>
      </c>
      <c r="G194" s="58">
        <f aca="true" t="shared" si="88" ref="G194:N194">SUM(G195)</f>
        <v>599</v>
      </c>
      <c r="H194" s="58">
        <f t="shared" si="88"/>
        <v>0</v>
      </c>
      <c r="I194" s="58">
        <f t="shared" si="88"/>
        <v>592</v>
      </c>
      <c r="J194" s="58">
        <f t="shared" si="88"/>
        <v>592</v>
      </c>
      <c r="K194" s="58">
        <f t="shared" si="88"/>
        <v>0</v>
      </c>
      <c r="L194" s="58">
        <f t="shared" si="88"/>
        <v>614</v>
      </c>
      <c r="M194" s="58">
        <f t="shared" si="88"/>
        <v>614</v>
      </c>
      <c r="N194" s="58">
        <f t="shared" si="88"/>
        <v>0</v>
      </c>
    </row>
    <row r="195" spans="1:14" ht="31.5">
      <c r="A195" s="70" t="s">
        <v>591</v>
      </c>
      <c r="B195" s="57" t="s">
        <v>283</v>
      </c>
      <c r="C195" s="57" t="s">
        <v>423</v>
      </c>
      <c r="D195" s="89"/>
      <c r="E195" s="59"/>
      <c r="F195" s="58">
        <f>SUM(F196,F201)</f>
        <v>599</v>
      </c>
      <c r="G195" s="58">
        <f aca="true" t="shared" si="89" ref="G195:N195">SUM(G196,G201)</f>
        <v>599</v>
      </c>
      <c r="H195" s="58">
        <f t="shared" si="89"/>
        <v>0</v>
      </c>
      <c r="I195" s="58">
        <f t="shared" si="89"/>
        <v>592</v>
      </c>
      <c r="J195" s="58">
        <f t="shared" si="89"/>
        <v>592</v>
      </c>
      <c r="K195" s="58">
        <f t="shared" si="89"/>
        <v>0</v>
      </c>
      <c r="L195" s="58">
        <f t="shared" si="89"/>
        <v>614</v>
      </c>
      <c r="M195" s="58">
        <f t="shared" si="89"/>
        <v>614</v>
      </c>
      <c r="N195" s="58">
        <f t="shared" si="89"/>
        <v>0</v>
      </c>
    </row>
    <row r="196" spans="1:14" ht="94.5">
      <c r="A196" s="22" t="s">
        <v>495</v>
      </c>
      <c r="B196" s="24" t="s">
        <v>283</v>
      </c>
      <c r="C196" s="24" t="s">
        <v>423</v>
      </c>
      <c r="D196" s="65" t="s">
        <v>417</v>
      </c>
      <c r="E196" s="26"/>
      <c r="F196" s="15">
        <f>F197</f>
        <v>571</v>
      </c>
      <c r="G196" s="15">
        <f aca="true" t="shared" si="90" ref="G196:N196">G197</f>
        <v>571</v>
      </c>
      <c r="H196" s="15">
        <f t="shared" si="90"/>
        <v>0</v>
      </c>
      <c r="I196" s="15">
        <f>I197</f>
        <v>592</v>
      </c>
      <c r="J196" s="15">
        <f t="shared" si="90"/>
        <v>592</v>
      </c>
      <c r="K196" s="15">
        <f t="shared" si="90"/>
        <v>0</v>
      </c>
      <c r="L196" s="15">
        <f>L197</f>
        <v>614</v>
      </c>
      <c r="M196" s="15">
        <f t="shared" si="90"/>
        <v>614</v>
      </c>
      <c r="N196" s="15">
        <f t="shared" si="90"/>
        <v>0</v>
      </c>
    </row>
    <row r="197" spans="1:14" ht="173.25">
      <c r="A197" s="66" t="s">
        <v>826</v>
      </c>
      <c r="B197" s="24" t="s">
        <v>283</v>
      </c>
      <c r="C197" s="24" t="s">
        <v>423</v>
      </c>
      <c r="D197" s="65" t="s">
        <v>786</v>
      </c>
      <c r="E197" s="26"/>
      <c r="F197" s="15">
        <f>F198</f>
        <v>571</v>
      </c>
      <c r="G197" s="15">
        <f>G198</f>
        <v>571</v>
      </c>
      <c r="H197" s="15">
        <f>H198</f>
        <v>0</v>
      </c>
      <c r="I197" s="15">
        <f>I198</f>
        <v>592</v>
      </c>
      <c r="J197" s="15">
        <f>J198</f>
        <v>592</v>
      </c>
      <c r="K197" s="15">
        <f>K198</f>
        <v>0</v>
      </c>
      <c r="L197" s="15">
        <f>L198</f>
        <v>614</v>
      </c>
      <c r="M197" s="15">
        <f>M198</f>
        <v>614</v>
      </c>
      <c r="N197" s="15">
        <f>N198</f>
        <v>0</v>
      </c>
    </row>
    <row r="198" spans="1:14" ht="94.5">
      <c r="A198" s="66" t="s">
        <v>415</v>
      </c>
      <c r="B198" s="24" t="s">
        <v>283</v>
      </c>
      <c r="C198" s="24" t="s">
        <v>423</v>
      </c>
      <c r="D198" s="65" t="s">
        <v>416</v>
      </c>
      <c r="E198" s="26"/>
      <c r="F198" s="15">
        <f>SUM(F199:F200)</f>
        <v>571</v>
      </c>
      <c r="G198" s="15">
        <f aca="true" t="shared" si="91" ref="G198:N198">SUM(G199:G200)</f>
        <v>571</v>
      </c>
      <c r="H198" s="15">
        <f t="shared" si="91"/>
        <v>0</v>
      </c>
      <c r="I198" s="15">
        <f t="shared" si="91"/>
        <v>592</v>
      </c>
      <c r="J198" s="15">
        <f t="shared" si="91"/>
        <v>592</v>
      </c>
      <c r="K198" s="15">
        <f t="shared" si="91"/>
        <v>0</v>
      </c>
      <c r="L198" s="15">
        <f t="shared" si="91"/>
        <v>614</v>
      </c>
      <c r="M198" s="15">
        <f t="shared" si="91"/>
        <v>614</v>
      </c>
      <c r="N198" s="15">
        <f t="shared" si="91"/>
        <v>0</v>
      </c>
    </row>
    <row r="199" spans="1:14" ht="204.75">
      <c r="A199" s="68" t="s">
        <v>617</v>
      </c>
      <c r="B199" s="24" t="s">
        <v>283</v>
      </c>
      <c r="C199" s="24" t="s">
        <v>423</v>
      </c>
      <c r="D199" s="67" t="s">
        <v>926</v>
      </c>
      <c r="E199" s="26" t="s">
        <v>384</v>
      </c>
      <c r="F199" s="15">
        <f>SUM(G199:H199)</f>
        <v>521</v>
      </c>
      <c r="G199" s="17">
        <v>521</v>
      </c>
      <c r="H199" s="17"/>
      <c r="I199" s="15">
        <f>SUM(J199:K199)</f>
        <v>592</v>
      </c>
      <c r="J199" s="17">
        <v>592</v>
      </c>
      <c r="K199" s="17"/>
      <c r="L199" s="15">
        <f>SUM(M199:N199)</f>
        <v>614</v>
      </c>
      <c r="M199" s="17">
        <v>614</v>
      </c>
      <c r="N199" s="17"/>
    </row>
    <row r="200" spans="1:14" ht="126">
      <c r="A200" s="68" t="s">
        <v>802</v>
      </c>
      <c r="B200" s="24" t="s">
        <v>283</v>
      </c>
      <c r="C200" s="24" t="s">
        <v>423</v>
      </c>
      <c r="D200" s="67" t="s">
        <v>926</v>
      </c>
      <c r="E200" s="26" t="s">
        <v>386</v>
      </c>
      <c r="F200" s="15">
        <f>SUM(G200:H200)</f>
        <v>50</v>
      </c>
      <c r="G200" s="17">
        <v>50</v>
      </c>
      <c r="H200" s="17"/>
      <c r="I200" s="15">
        <f>SUM(J200:K200)</f>
        <v>0</v>
      </c>
      <c r="J200" s="17"/>
      <c r="K200" s="17"/>
      <c r="L200" s="15">
        <f>SUM(M200:N200)</f>
        <v>0</v>
      </c>
      <c r="M200" s="17"/>
      <c r="N200" s="17"/>
    </row>
    <row r="201" spans="1:14" ht="78.75">
      <c r="A201" s="69" t="s">
        <v>404</v>
      </c>
      <c r="B201" s="64" t="s">
        <v>283</v>
      </c>
      <c r="C201" s="26" t="s">
        <v>423</v>
      </c>
      <c r="D201" s="65" t="s">
        <v>126</v>
      </c>
      <c r="E201" s="27"/>
      <c r="F201" s="15">
        <f aca="true" t="shared" si="92" ref="F201:N203">F202</f>
        <v>28</v>
      </c>
      <c r="G201" s="15">
        <f t="shared" si="92"/>
        <v>28</v>
      </c>
      <c r="H201" s="15">
        <f t="shared" si="92"/>
        <v>0</v>
      </c>
      <c r="I201" s="15">
        <f t="shared" si="92"/>
        <v>0</v>
      </c>
      <c r="J201" s="15">
        <f t="shared" si="92"/>
        <v>0</v>
      </c>
      <c r="K201" s="15">
        <f t="shared" si="92"/>
        <v>0</v>
      </c>
      <c r="L201" s="15">
        <f t="shared" si="92"/>
        <v>0</v>
      </c>
      <c r="M201" s="15">
        <f t="shared" si="92"/>
        <v>0</v>
      </c>
      <c r="N201" s="15">
        <f t="shared" si="92"/>
        <v>0</v>
      </c>
    </row>
    <row r="202" spans="1:14" ht="141.75">
      <c r="A202" s="69" t="s">
        <v>341</v>
      </c>
      <c r="B202" s="26" t="s">
        <v>283</v>
      </c>
      <c r="C202" s="26" t="s">
        <v>423</v>
      </c>
      <c r="D202" s="65" t="s">
        <v>534</v>
      </c>
      <c r="E202" s="26"/>
      <c r="F202" s="15">
        <f t="shared" si="92"/>
        <v>28</v>
      </c>
      <c r="G202" s="15">
        <f t="shared" si="92"/>
        <v>28</v>
      </c>
      <c r="H202" s="15">
        <f t="shared" si="92"/>
        <v>0</v>
      </c>
      <c r="I202" s="15">
        <f t="shared" si="92"/>
        <v>0</v>
      </c>
      <c r="J202" s="15">
        <f t="shared" si="92"/>
        <v>0</v>
      </c>
      <c r="K202" s="15">
        <f t="shared" si="92"/>
        <v>0</v>
      </c>
      <c r="L202" s="15">
        <f t="shared" si="92"/>
        <v>0</v>
      </c>
      <c r="M202" s="15">
        <f t="shared" si="92"/>
        <v>0</v>
      </c>
      <c r="N202" s="15">
        <f t="shared" si="92"/>
        <v>0</v>
      </c>
    </row>
    <row r="203" spans="1:14" ht="78.75" customHeight="1">
      <c r="A203" s="69" t="s">
        <v>342</v>
      </c>
      <c r="B203" s="26" t="s">
        <v>283</v>
      </c>
      <c r="C203" s="26" t="s">
        <v>423</v>
      </c>
      <c r="D203" s="65" t="s">
        <v>535</v>
      </c>
      <c r="E203" s="26"/>
      <c r="F203" s="15">
        <f t="shared" si="92"/>
        <v>28</v>
      </c>
      <c r="G203" s="17">
        <f t="shared" si="92"/>
        <v>28</v>
      </c>
      <c r="H203" s="17">
        <f t="shared" si="92"/>
        <v>0</v>
      </c>
      <c r="I203" s="17">
        <f t="shared" si="92"/>
        <v>0</v>
      </c>
      <c r="J203" s="17">
        <f t="shared" si="92"/>
        <v>0</v>
      </c>
      <c r="K203" s="17">
        <f t="shared" si="92"/>
        <v>0</v>
      </c>
      <c r="L203" s="15">
        <f t="shared" si="92"/>
        <v>0</v>
      </c>
      <c r="M203" s="17">
        <f t="shared" si="92"/>
        <v>0</v>
      </c>
      <c r="N203" s="17">
        <f t="shared" si="92"/>
        <v>0</v>
      </c>
    </row>
    <row r="204" spans="1:14" ht="110.25">
      <c r="A204" s="69" t="s">
        <v>316</v>
      </c>
      <c r="B204" s="26" t="s">
        <v>283</v>
      </c>
      <c r="C204" s="26" t="s">
        <v>423</v>
      </c>
      <c r="D204" s="65" t="s">
        <v>314</v>
      </c>
      <c r="E204" s="26" t="s">
        <v>386</v>
      </c>
      <c r="F204" s="15">
        <f>G204+H204</f>
        <v>28</v>
      </c>
      <c r="G204" s="17">
        <v>28</v>
      </c>
      <c r="H204" s="17"/>
      <c r="I204" s="15">
        <f>J204+K204</f>
        <v>0</v>
      </c>
      <c r="J204" s="17"/>
      <c r="K204" s="17"/>
      <c r="L204" s="15">
        <f>M204+N204</f>
        <v>0</v>
      </c>
      <c r="M204" s="17"/>
      <c r="N204" s="17"/>
    </row>
    <row r="205" spans="1:14" ht="15.75">
      <c r="A205" s="153" t="s">
        <v>55</v>
      </c>
      <c r="B205" s="57" t="s">
        <v>538</v>
      </c>
      <c r="C205" s="26"/>
      <c r="D205" s="26"/>
      <c r="E205" s="26"/>
      <c r="F205" s="58">
        <f>SUM(F206,F217,F236,F244,F249,F270)</f>
        <v>660721.7999999999</v>
      </c>
      <c r="G205" s="58">
        <f aca="true" t="shared" si="93" ref="G205:N205">SUM(G206,G217,G236,G244,G249,G270)</f>
        <v>459419.2</v>
      </c>
      <c r="H205" s="58">
        <f t="shared" si="93"/>
        <v>201302.6</v>
      </c>
      <c r="I205" s="58">
        <f t="shared" si="93"/>
        <v>556127.0999999999</v>
      </c>
      <c r="J205" s="58">
        <f t="shared" si="93"/>
        <v>420224.19999999995</v>
      </c>
      <c r="K205" s="58">
        <f t="shared" si="93"/>
        <v>135902.9</v>
      </c>
      <c r="L205" s="58">
        <f t="shared" si="93"/>
        <v>519425.39999999997</v>
      </c>
      <c r="M205" s="58">
        <f t="shared" si="93"/>
        <v>389241.89999999997</v>
      </c>
      <c r="N205" s="58">
        <f t="shared" si="93"/>
        <v>130183.5</v>
      </c>
    </row>
    <row r="206" spans="1:14" ht="15.75">
      <c r="A206" s="153" t="s">
        <v>901</v>
      </c>
      <c r="B206" s="57" t="s">
        <v>538</v>
      </c>
      <c r="C206" s="57" t="s">
        <v>418</v>
      </c>
      <c r="D206" s="26"/>
      <c r="E206" s="26"/>
      <c r="F206" s="58">
        <f>SUM(F207,)</f>
        <v>179110.5</v>
      </c>
      <c r="G206" s="58">
        <f aca="true" t="shared" si="94" ref="G206:N206">SUM(G207,)</f>
        <v>149900</v>
      </c>
      <c r="H206" s="58">
        <f t="shared" si="94"/>
        <v>29210.5</v>
      </c>
      <c r="I206" s="58">
        <f t="shared" si="94"/>
        <v>167917.8</v>
      </c>
      <c r="J206" s="58">
        <f t="shared" si="94"/>
        <v>150213</v>
      </c>
      <c r="K206" s="58">
        <f t="shared" si="94"/>
        <v>17704.8</v>
      </c>
      <c r="L206" s="58">
        <f t="shared" si="94"/>
        <v>108964</v>
      </c>
      <c r="M206" s="58">
        <f t="shared" si="94"/>
        <v>95999</v>
      </c>
      <c r="N206" s="58">
        <f t="shared" si="94"/>
        <v>12965</v>
      </c>
    </row>
    <row r="207" spans="1:14" ht="63">
      <c r="A207" s="22" t="s">
        <v>827</v>
      </c>
      <c r="B207" s="24" t="s">
        <v>538</v>
      </c>
      <c r="C207" s="24" t="s">
        <v>418</v>
      </c>
      <c r="D207" s="62" t="s">
        <v>169</v>
      </c>
      <c r="E207" s="26"/>
      <c r="F207" s="15">
        <f aca="true" t="shared" si="95" ref="F207:N207">F208</f>
        <v>179110.5</v>
      </c>
      <c r="G207" s="15">
        <f t="shared" si="95"/>
        <v>149900</v>
      </c>
      <c r="H207" s="15">
        <f t="shared" si="95"/>
        <v>29210.5</v>
      </c>
      <c r="I207" s="15">
        <f t="shared" si="95"/>
        <v>167917.8</v>
      </c>
      <c r="J207" s="15">
        <f t="shared" si="95"/>
        <v>150213</v>
      </c>
      <c r="K207" s="15">
        <f t="shared" si="95"/>
        <v>17704.8</v>
      </c>
      <c r="L207" s="15">
        <f t="shared" si="95"/>
        <v>108964</v>
      </c>
      <c r="M207" s="15">
        <f t="shared" si="95"/>
        <v>95999</v>
      </c>
      <c r="N207" s="15">
        <f t="shared" si="95"/>
        <v>12965</v>
      </c>
    </row>
    <row r="208" spans="1:14" ht="94.5">
      <c r="A208" s="22" t="s">
        <v>981</v>
      </c>
      <c r="B208" s="24" t="s">
        <v>538</v>
      </c>
      <c r="C208" s="24" t="s">
        <v>418</v>
      </c>
      <c r="D208" s="62" t="s">
        <v>170</v>
      </c>
      <c r="E208" s="26"/>
      <c r="F208" s="15">
        <f aca="true" t="shared" si="96" ref="F208:N208">SUM(F209,F212)</f>
        <v>179110.5</v>
      </c>
      <c r="G208" s="15">
        <f t="shared" si="96"/>
        <v>149900</v>
      </c>
      <c r="H208" s="15">
        <f t="shared" si="96"/>
        <v>29210.5</v>
      </c>
      <c r="I208" s="15">
        <f t="shared" si="96"/>
        <v>167917.8</v>
      </c>
      <c r="J208" s="15">
        <f t="shared" si="96"/>
        <v>150213</v>
      </c>
      <c r="K208" s="15">
        <f t="shared" si="96"/>
        <v>17704.8</v>
      </c>
      <c r="L208" s="15">
        <f t="shared" si="96"/>
        <v>108964</v>
      </c>
      <c r="M208" s="15">
        <f t="shared" si="96"/>
        <v>95999</v>
      </c>
      <c r="N208" s="15">
        <f t="shared" si="96"/>
        <v>12965</v>
      </c>
    </row>
    <row r="209" spans="1:14" ht="78.75">
      <c r="A209" s="22" t="s">
        <v>870</v>
      </c>
      <c r="B209" s="24" t="s">
        <v>538</v>
      </c>
      <c r="C209" s="24" t="s">
        <v>418</v>
      </c>
      <c r="D209" s="62" t="s">
        <v>171</v>
      </c>
      <c r="E209" s="26"/>
      <c r="F209" s="15">
        <f aca="true" t="shared" si="97" ref="F209:N209">SUM(F210:F211)</f>
        <v>111401.9</v>
      </c>
      <c r="G209" s="15">
        <f t="shared" si="97"/>
        <v>87053</v>
      </c>
      <c r="H209" s="15">
        <f t="shared" si="97"/>
        <v>24348.9</v>
      </c>
      <c r="I209" s="15">
        <f t="shared" si="97"/>
        <v>106736.8</v>
      </c>
      <c r="J209" s="15">
        <f t="shared" si="97"/>
        <v>91664</v>
      </c>
      <c r="K209" s="15">
        <f t="shared" si="97"/>
        <v>15072.8</v>
      </c>
      <c r="L209" s="15">
        <f t="shared" si="97"/>
        <v>108964</v>
      </c>
      <c r="M209" s="15">
        <f t="shared" si="97"/>
        <v>95999</v>
      </c>
      <c r="N209" s="15">
        <f t="shared" si="97"/>
        <v>12965</v>
      </c>
    </row>
    <row r="210" spans="1:14" ht="189">
      <c r="A210" s="22" t="s">
        <v>432</v>
      </c>
      <c r="B210" s="24" t="s">
        <v>538</v>
      </c>
      <c r="C210" s="24" t="s">
        <v>418</v>
      </c>
      <c r="D210" s="26" t="s">
        <v>174</v>
      </c>
      <c r="E210" s="26" t="s">
        <v>56</v>
      </c>
      <c r="F210" s="15">
        <f>SUM(G210:H210)</f>
        <v>24348.9</v>
      </c>
      <c r="G210" s="15">
        <v>0</v>
      </c>
      <c r="H210" s="15">
        <v>24348.9</v>
      </c>
      <c r="I210" s="15">
        <f>SUM(J210:K210)</f>
        <v>15072.8</v>
      </c>
      <c r="J210" s="15">
        <v>0</v>
      </c>
      <c r="K210" s="15">
        <v>15072.8</v>
      </c>
      <c r="L210" s="15">
        <f>SUM(M210:N210)</f>
        <v>12965</v>
      </c>
      <c r="M210" s="15">
        <v>0</v>
      </c>
      <c r="N210" s="15">
        <v>12965</v>
      </c>
    </row>
    <row r="211" spans="1:14" ht="189">
      <c r="A211" s="66" t="s">
        <v>32</v>
      </c>
      <c r="B211" s="24" t="s">
        <v>538</v>
      </c>
      <c r="C211" s="24" t="s">
        <v>418</v>
      </c>
      <c r="D211" s="67" t="s">
        <v>175</v>
      </c>
      <c r="E211" s="26" t="s">
        <v>56</v>
      </c>
      <c r="F211" s="15">
        <f>SUM(G211:H211)</f>
        <v>87053</v>
      </c>
      <c r="G211" s="15">
        <v>87053</v>
      </c>
      <c r="H211" s="15">
        <v>0</v>
      </c>
      <c r="I211" s="15">
        <f>SUM(J211:K211)</f>
        <v>91664</v>
      </c>
      <c r="J211" s="15">
        <v>91664</v>
      </c>
      <c r="K211" s="15">
        <v>0</v>
      </c>
      <c r="L211" s="15">
        <f>SUM(M211:N211)</f>
        <v>95999</v>
      </c>
      <c r="M211" s="15">
        <v>95999</v>
      </c>
      <c r="N211" s="15">
        <v>0</v>
      </c>
    </row>
    <row r="212" spans="1:14" ht="63">
      <c r="A212" s="69" t="s">
        <v>486</v>
      </c>
      <c r="B212" s="24" t="s">
        <v>538</v>
      </c>
      <c r="C212" s="24" t="s">
        <v>418</v>
      </c>
      <c r="D212" s="62" t="s">
        <v>494</v>
      </c>
      <c r="E212" s="26"/>
      <c r="F212" s="91">
        <f aca="true" t="shared" si="98" ref="F212:N212">SUM(F213:F216)</f>
        <v>67708.6</v>
      </c>
      <c r="G212" s="91">
        <f t="shared" si="98"/>
        <v>62847</v>
      </c>
      <c r="H212" s="91">
        <f t="shared" si="98"/>
        <v>4861.6</v>
      </c>
      <c r="I212" s="91">
        <f t="shared" si="98"/>
        <v>61181</v>
      </c>
      <c r="J212" s="91">
        <f t="shared" si="98"/>
        <v>58549</v>
      </c>
      <c r="K212" s="91">
        <f t="shared" si="98"/>
        <v>2632</v>
      </c>
      <c r="L212" s="91">
        <f t="shared" si="98"/>
        <v>0</v>
      </c>
      <c r="M212" s="91">
        <f t="shared" si="98"/>
        <v>0</v>
      </c>
      <c r="N212" s="91">
        <f t="shared" si="98"/>
        <v>0</v>
      </c>
    </row>
    <row r="213" spans="1:14" ht="94.5">
      <c r="A213" s="69" t="s">
        <v>414</v>
      </c>
      <c r="B213" s="24" t="s">
        <v>538</v>
      </c>
      <c r="C213" s="24" t="s">
        <v>418</v>
      </c>
      <c r="D213" s="26" t="s">
        <v>488</v>
      </c>
      <c r="E213" s="90" t="s">
        <v>386</v>
      </c>
      <c r="F213" s="91">
        <f>SUM(G213:H213)</f>
        <v>4369.6</v>
      </c>
      <c r="G213" s="91"/>
      <c r="H213" s="91">
        <v>4369.6</v>
      </c>
      <c r="I213" s="91">
        <f>SUM(J213:K213)</f>
        <v>2632</v>
      </c>
      <c r="J213" s="91"/>
      <c r="K213" s="91">
        <v>2632</v>
      </c>
      <c r="L213" s="91">
        <f>SUM(M213:N213)</f>
        <v>0</v>
      </c>
      <c r="M213" s="91"/>
      <c r="N213" s="91"/>
    </row>
    <row r="214" spans="1:14" ht="110.25">
      <c r="A214" s="69" t="s">
        <v>552</v>
      </c>
      <c r="B214" s="24" t="s">
        <v>538</v>
      </c>
      <c r="C214" s="24" t="s">
        <v>418</v>
      </c>
      <c r="D214" s="26" t="s">
        <v>489</v>
      </c>
      <c r="E214" s="90" t="s">
        <v>386</v>
      </c>
      <c r="F214" s="91">
        <f>SUM(G214:H214)</f>
        <v>53507</v>
      </c>
      <c r="G214" s="91">
        <v>53507</v>
      </c>
      <c r="H214" s="91"/>
      <c r="I214" s="91">
        <f>SUM(J214:K214)</f>
        <v>58549</v>
      </c>
      <c r="J214" s="91">
        <v>58549</v>
      </c>
      <c r="K214" s="91"/>
      <c r="L214" s="91">
        <f>SUM(M214:N214)</f>
        <v>0</v>
      </c>
      <c r="M214" s="91"/>
      <c r="N214" s="91"/>
    </row>
    <row r="215" spans="1:14" ht="173.25">
      <c r="A215" s="69" t="s">
        <v>351</v>
      </c>
      <c r="B215" s="24" t="s">
        <v>538</v>
      </c>
      <c r="C215" s="24" t="s">
        <v>418</v>
      </c>
      <c r="D215" s="26" t="s">
        <v>994</v>
      </c>
      <c r="E215" s="90" t="s">
        <v>386</v>
      </c>
      <c r="F215" s="91">
        <f>SUM(G215:H215)</f>
        <v>274.3</v>
      </c>
      <c r="G215" s="91">
        <v>260.6</v>
      </c>
      <c r="H215" s="91">
        <v>13.7</v>
      </c>
      <c r="I215" s="91">
        <f>SUM(J215:K215)</f>
        <v>0</v>
      </c>
      <c r="J215" s="91"/>
      <c r="K215" s="91"/>
      <c r="L215" s="91">
        <f>SUM(M215:N215)</f>
        <v>0</v>
      </c>
      <c r="M215" s="91"/>
      <c r="N215" s="91"/>
    </row>
    <row r="216" spans="1:14" ht="204.75">
      <c r="A216" s="128" t="s">
        <v>149</v>
      </c>
      <c r="B216" s="24" t="s">
        <v>538</v>
      </c>
      <c r="C216" s="24" t="s">
        <v>418</v>
      </c>
      <c r="D216" s="26" t="s">
        <v>994</v>
      </c>
      <c r="E216" s="90" t="s">
        <v>56</v>
      </c>
      <c r="F216" s="91">
        <f>SUM(G216:H216)</f>
        <v>9557.699999999999</v>
      </c>
      <c r="G216" s="91">
        <v>9079.4</v>
      </c>
      <c r="H216" s="91">
        <v>478.3</v>
      </c>
      <c r="I216" s="91">
        <f>SUM(J216:K216)</f>
        <v>0</v>
      </c>
      <c r="J216" s="91"/>
      <c r="K216" s="91"/>
      <c r="L216" s="91">
        <f>SUM(M216:N216)</f>
        <v>0</v>
      </c>
      <c r="M216" s="91"/>
      <c r="N216" s="91"/>
    </row>
    <row r="217" spans="1:14" ht="15.75">
      <c r="A217" s="153" t="s">
        <v>902</v>
      </c>
      <c r="B217" s="57" t="s">
        <v>538</v>
      </c>
      <c r="C217" s="57" t="s">
        <v>424</v>
      </c>
      <c r="D217" s="26"/>
      <c r="E217" s="26"/>
      <c r="F217" s="58">
        <f aca="true" t="shared" si="99" ref="F217:N217">SUM(F218)</f>
        <v>396380.5</v>
      </c>
      <c r="G217" s="58">
        <f t="shared" si="99"/>
        <v>309314.3</v>
      </c>
      <c r="H217" s="58">
        <f t="shared" si="99"/>
        <v>87066.2</v>
      </c>
      <c r="I217" s="58">
        <f t="shared" si="99"/>
        <v>308928.19999999995</v>
      </c>
      <c r="J217" s="58">
        <f t="shared" si="99"/>
        <v>269798.1</v>
      </c>
      <c r="K217" s="58">
        <f t="shared" si="99"/>
        <v>39130.1</v>
      </c>
      <c r="L217" s="58">
        <f t="shared" si="99"/>
        <v>328758.6</v>
      </c>
      <c r="M217" s="58">
        <f t="shared" si="99"/>
        <v>293021.3</v>
      </c>
      <c r="N217" s="58">
        <f t="shared" si="99"/>
        <v>35737.3</v>
      </c>
    </row>
    <row r="218" spans="1:14" ht="63">
      <c r="A218" s="22" t="s">
        <v>827</v>
      </c>
      <c r="B218" s="24" t="s">
        <v>538</v>
      </c>
      <c r="C218" s="24" t="s">
        <v>424</v>
      </c>
      <c r="D218" s="74" t="s">
        <v>169</v>
      </c>
      <c r="E218" s="26"/>
      <c r="F218" s="15">
        <f aca="true" t="shared" si="100" ref="F218:N218">SUM(F219,)</f>
        <v>396380.5</v>
      </c>
      <c r="G218" s="15">
        <f t="shared" si="100"/>
        <v>309314.3</v>
      </c>
      <c r="H218" s="15">
        <f t="shared" si="100"/>
        <v>87066.2</v>
      </c>
      <c r="I218" s="15">
        <f t="shared" si="100"/>
        <v>308928.19999999995</v>
      </c>
      <c r="J218" s="15">
        <f t="shared" si="100"/>
        <v>269798.1</v>
      </c>
      <c r="K218" s="15">
        <f t="shared" si="100"/>
        <v>39130.1</v>
      </c>
      <c r="L218" s="15">
        <f t="shared" si="100"/>
        <v>328758.6</v>
      </c>
      <c r="M218" s="15">
        <f t="shared" si="100"/>
        <v>293021.3</v>
      </c>
      <c r="N218" s="15">
        <f t="shared" si="100"/>
        <v>35737.3</v>
      </c>
    </row>
    <row r="219" spans="1:14" ht="94.5">
      <c r="A219" s="22" t="s">
        <v>828</v>
      </c>
      <c r="B219" s="24" t="s">
        <v>538</v>
      </c>
      <c r="C219" s="24" t="s">
        <v>424</v>
      </c>
      <c r="D219" s="74" t="s">
        <v>33</v>
      </c>
      <c r="E219" s="26"/>
      <c r="F219" s="15">
        <f>SUM(F220,F226,F229,F231)</f>
        <v>396380.5</v>
      </c>
      <c r="G219" s="15">
        <f aca="true" t="shared" si="101" ref="G219:N219">SUM(G220,G226,G229,G231)</f>
        <v>309314.3</v>
      </c>
      <c r="H219" s="15">
        <f t="shared" si="101"/>
        <v>87066.2</v>
      </c>
      <c r="I219" s="15">
        <f t="shared" si="101"/>
        <v>308928.19999999995</v>
      </c>
      <c r="J219" s="15">
        <f t="shared" si="101"/>
        <v>269798.1</v>
      </c>
      <c r="K219" s="15">
        <f t="shared" si="101"/>
        <v>39130.1</v>
      </c>
      <c r="L219" s="15">
        <f t="shared" si="101"/>
        <v>328758.6</v>
      </c>
      <c r="M219" s="15">
        <f t="shared" si="101"/>
        <v>293021.3</v>
      </c>
      <c r="N219" s="15">
        <f t="shared" si="101"/>
        <v>35737.3</v>
      </c>
    </row>
    <row r="220" spans="1:14" ht="47.25">
      <c r="A220" s="22" t="s">
        <v>49</v>
      </c>
      <c r="B220" s="24" t="s">
        <v>538</v>
      </c>
      <c r="C220" s="24" t="s">
        <v>424</v>
      </c>
      <c r="D220" s="74" t="s">
        <v>34</v>
      </c>
      <c r="E220" s="26"/>
      <c r="F220" s="15">
        <f>SUM(F221:F225)</f>
        <v>267183.9</v>
      </c>
      <c r="G220" s="15">
        <f aca="true" t="shared" si="102" ref="G220:N220">SUM(G221:G225)</f>
        <v>194951</v>
      </c>
      <c r="H220" s="15">
        <f t="shared" si="102"/>
        <v>72232.9</v>
      </c>
      <c r="I220" s="15">
        <f t="shared" si="102"/>
        <v>240429.09999999998</v>
      </c>
      <c r="J220" s="15">
        <f t="shared" si="102"/>
        <v>204724.1</v>
      </c>
      <c r="K220" s="15">
        <f t="shared" si="102"/>
        <v>35705</v>
      </c>
      <c r="L220" s="15">
        <f t="shared" si="102"/>
        <v>245199.59999999998</v>
      </c>
      <c r="M220" s="15">
        <f t="shared" si="102"/>
        <v>213640.3</v>
      </c>
      <c r="N220" s="15">
        <f t="shared" si="102"/>
        <v>31559.3</v>
      </c>
    </row>
    <row r="221" spans="1:14" ht="126">
      <c r="A221" s="22" t="s">
        <v>35</v>
      </c>
      <c r="B221" s="24" t="s">
        <v>538</v>
      </c>
      <c r="C221" s="24" t="s">
        <v>424</v>
      </c>
      <c r="D221" s="64" t="s">
        <v>176</v>
      </c>
      <c r="E221" s="26" t="s">
        <v>56</v>
      </c>
      <c r="F221" s="15">
        <f>SUM(G221:H221)</f>
        <v>71042.4</v>
      </c>
      <c r="G221" s="17">
        <v>0</v>
      </c>
      <c r="H221" s="17">
        <v>71042.4</v>
      </c>
      <c r="I221" s="15">
        <f>SUM(J221:K221)</f>
        <v>34465.8</v>
      </c>
      <c r="J221" s="17">
        <v>0</v>
      </c>
      <c r="K221" s="17">
        <v>34465.8</v>
      </c>
      <c r="L221" s="15">
        <f>SUM(M221:N221)</f>
        <v>30270.8</v>
      </c>
      <c r="M221" s="17">
        <v>0</v>
      </c>
      <c r="N221" s="17">
        <v>30270.8</v>
      </c>
    </row>
    <row r="222" spans="1:14" ht="110.25">
      <c r="A222" s="66" t="s">
        <v>892</v>
      </c>
      <c r="B222" s="24" t="s">
        <v>538</v>
      </c>
      <c r="C222" s="24" t="s">
        <v>424</v>
      </c>
      <c r="D222" s="67" t="s">
        <v>177</v>
      </c>
      <c r="E222" s="26" t="s">
        <v>56</v>
      </c>
      <c r="F222" s="15">
        <f>SUM(G222:H222)</f>
        <v>182114</v>
      </c>
      <c r="G222" s="15">
        <v>182114</v>
      </c>
      <c r="H222" s="15">
        <v>0</v>
      </c>
      <c r="I222" s="15">
        <f>SUM(J222:K222)</f>
        <v>191733</v>
      </c>
      <c r="J222" s="15">
        <v>191733</v>
      </c>
      <c r="K222" s="15">
        <v>0</v>
      </c>
      <c r="L222" s="15">
        <f>SUM(M222:N222)</f>
        <v>200493</v>
      </c>
      <c r="M222" s="15">
        <v>200493</v>
      </c>
      <c r="N222" s="15">
        <v>0</v>
      </c>
    </row>
    <row r="223" spans="1:14" ht="204.75">
      <c r="A223" s="22" t="s">
        <v>570</v>
      </c>
      <c r="B223" s="24" t="s">
        <v>538</v>
      </c>
      <c r="C223" s="24" t="s">
        <v>424</v>
      </c>
      <c r="D223" s="64" t="s">
        <v>571</v>
      </c>
      <c r="E223" s="26" t="s">
        <v>56</v>
      </c>
      <c r="F223" s="15">
        <f>SUM(G223:H223)</f>
        <v>4960.5</v>
      </c>
      <c r="G223" s="17">
        <v>3770</v>
      </c>
      <c r="H223" s="17">
        <v>1190.5</v>
      </c>
      <c r="I223" s="15">
        <f>SUM(J223:K223)</f>
        <v>5163.3</v>
      </c>
      <c r="J223" s="17">
        <v>3924.1</v>
      </c>
      <c r="K223" s="17">
        <v>1239.2</v>
      </c>
      <c r="L223" s="15">
        <f>SUM(M223:N223)</f>
        <v>5368.8</v>
      </c>
      <c r="M223" s="17">
        <v>4080.3</v>
      </c>
      <c r="N223" s="17">
        <v>1288.5</v>
      </c>
    </row>
    <row r="224" spans="1:14" ht="204.75">
      <c r="A224" s="66" t="s">
        <v>520</v>
      </c>
      <c r="B224" s="24" t="s">
        <v>538</v>
      </c>
      <c r="C224" s="24" t="s">
        <v>424</v>
      </c>
      <c r="D224" s="67" t="s">
        <v>178</v>
      </c>
      <c r="E224" s="26" t="s">
        <v>56</v>
      </c>
      <c r="F224" s="15">
        <f>SUM(G224:H224)</f>
        <v>1055</v>
      </c>
      <c r="G224" s="15">
        <v>1055</v>
      </c>
      <c r="H224" s="15">
        <v>0</v>
      </c>
      <c r="I224" s="15">
        <f>SUM(J224:K224)</f>
        <v>1055</v>
      </c>
      <c r="J224" s="15">
        <v>1055</v>
      </c>
      <c r="K224" s="15">
        <v>0</v>
      </c>
      <c r="L224" s="15">
        <f>SUM(M224:N224)</f>
        <v>1055</v>
      </c>
      <c r="M224" s="15">
        <v>1055</v>
      </c>
      <c r="N224" s="15">
        <v>0</v>
      </c>
    </row>
    <row r="225" spans="1:14" ht="189">
      <c r="A225" s="66" t="s">
        <v>572</v>
      </c>
      <c r="B225" s="24" t="s">
        <v>538</v>
      </c>
      <c r="C225" s="24" t="s">
        <v>424</v>
      </c>
      <c r="D225" s="67" t="s">
        <v>787</v>
      </c>
      <c r="E225" s="26" t="s">
        <v>56</v>
      </c>
      <c r="F225" s="15">
        <f>SUM(G225:H225)</f>
        <v>8012</v>
      </c>
      <c r="G225" s="15">
        <v>8012</v>
      </c>
      <c r="H225" s="15"/>
      <c r="I225" s="15">
        <f>SUM(J225:K225)</f>
        <v>8012</v>
      </c>
      <c r="J225" s="15">
        <v>8012</v>
      </c>
      <c r="K225" s="15"/>
      <c r="L225" s="15">
        <f>SUM(M225:N225)</f>
        <v>8012</v>
      </c>
      <c r="M225" s="15">
        <v>8012</v>
      </c>
      <c r="N225" s="15"/>
    </row>
    <row r="226" spans="1:14" ht="70.5" customHeight="1">
      <c r="A226" s="69" t="s">
        <v>528</v>
      </c>
      <c r="B226" s="24" t="s">
        <v>538</v>
      </c>
      <c r="C226" s="26" t="s">
        <v>424</v>
      </c>
      <c r="D226" s="62" t="s">
        <v>529</v>
      </c>
      <c r="E226" s="90"/>
      <c r="F226" s="15">
        <f aca="true" t="shared" si="103" ref="F226:N226">SUM(F227:F228)</f>
        <v>73093.2</v>
      </c>
      <c r="G226" s="15">
        <f t="shared" si="103"/>
        <v>61147.2</v>
      </c>
      <c r="H226" s="15">
        <f t="shared" si="103"/>
        <v>11946</v>
      </c>
      <c r="I226" s="15">
        <f t="shared" si="103"/>
        <v>15443.800000000001</v>
      </c>
      <c r="J226" s="15">
        <f t="shared" si="103"/>
        <v>14671.6</v>
      </c>
      <c r="K226" s="15">
        <f t="shared" si="103"/>
        <v>772.2</v>
      </c>
      <c r="L226" s="15">
        <f t="shared" si="103"/>
        <v>83559</v>
      </c>
      <c r="M226" s="15">
        <f t="shared" si="103"/>
        <v>79381</v>
      </c>
      <c r="N226" s="15">
        <f t="shared" si="103"/>
        <v>4178</v>
      </c>
    </row>
    <row r="227" spans="1:14" ht="94.5">
      <c r="A227" s="69" t="s">
        <v>414</v>
      </c>
      <c r="B227" s="24" t="s">
        <v>538</v>
      </c>
      <c r="C227" s="26" t="s">
        <v>424</v>
      </c>
      <c r="D227" s="26" t="s">
        <v>755</v>
      </c>
      <c r="E227" s="90" t="s">
        <v>386</v>
      </c>
      <c r="F227" s="91">
        <f>SUM(G227:H227)</f>
        <v>11946</v>
      </c>
      <c r="G227" s="91"/>
      <c r="H227" s="91">
        <v>11946</v>
      </c>
      <c r="I227" s="91">
        <f>SUM(J227:K227)</f>
        <v>772.2</v>
      </c>
      <c r="J227" s="91"/>
      <c r="K227" s="91">
        <f>597+175.2</f>
        <v>772.2</v>
      </c>
      <c r="L227" s="91">
        <f>SUM(M227:N227)</f>
        <v>4178</v>
      </c>
      <c r="M227" s="91"/>
      <c r="N227" s="91">
        <v>4178</v>
      </c>
    </row>
    <row r="228" spans="1:14" ht="110.25">
      <c r="A228" s="69" t="s">
        <v>552</v>
      </c>
      <c r="B228" s="24" t="s">
        <v>538</v>
      </c>
      <c r="C228" s="26" t="s">
        <v>424</v>
      </c>
      <c r="D228" s="26" t="s">
        <v>590</v>
      </c>
      <c r="E228" s="90" t="s">
        <v>386</v>
      </c>
      <c r="F228" s="91">
        <f>SUM(G228:H228)</f>
        <v>61147.2</v>
      </c>
      <c r="G228" s="91">
        <v>61147.2</v>
      </c>
      <c r="H228" s="91"/>
      <c r="I228" s="91">
        <f>SUM(J228:K228)</f>
        <v>14671.6</v>
      </c>
      <c r="J228" s="91">
        <v>14671.6</v>
      </c>
      <c r="K228" s="91"/>
      <c r="L228" s="91">
        <f>SUM(M228:N228)</f>
        <v>79381</v>
      </c>
      <c r="M228" s="91">
        <v>79381</v>
      </c>
      <c r="N228" s="91"/>
    </row>
    <row r="229" spans="1:14" ht="126">
      <c r="A229" s="66" t="s">
        <v>323</v>
      </c>
      <c r="B229" s="26" t="s">
        <v>538</v>
      </c>
      <c r="C229" s="26" t="s">
        <v>424</v>
      </c>
      <c r="D229" s="62" t="s">
        <v>325</v>
      </c>
      <c r="E229" s="26"/>
      <c r="F229" s="15">
        <f>F230</f>
        <v>2540.3</v>
      </c>
      <c r="G229" s="15">
        <f aca="true" t="shared" si="104" ref="G229:N229">G230</f>
        <v>2450</v>
      </c>
      <c r="H229" s="15">
        <f t="shared" si="104"/>
        <v>90.3</v>
      </c>
      <c r="I229" s="15">
        <f t="shared" si="104"/>
        <v>0</v>
      </c>
      <c r="J229" s="15">
        <f t="shared" si="104"/>
        <v>0</v>
      </c>
      <c r="K229" s="15">
        <f t="shared" si="104"/>
        <v>0</v>
      </c>
      <c r="L229" s="15">
        <f t="shared" si="104"/>
        <v>0</v>
      </c>
      <c r="M229" s="15">
        <f t="shared" si="104"/>
        <v>0</v>
      </c>
      <c r="N229" s="15">
        <f t="shared" si="104"/>
        <v>0</v>
      </c>
    </row>
    <row r="230" spans="1:14" ht="189">
      <c r="A230" s="66" t="s">
        <v>324</v>
      </c>
      <c r="B230" s="26" t="s">
        <v>538</v>
      </c>
      <c r="C230" s="26" t="s">
        <v>424</v>
      </c>
      <c r="D230" s="67" t="s">
        <v>333</v>
      </c>
      <c r="E230" s="26" t="s">
        <v>56</v>
      </c>
      <c r="F230" s="15">
        <f>SUM(G230:H230)</f>
        <v>2540.3</v>
      </c>
      <c r="G230" s="15">
        <v>2450</v>
      </c>
      <c r="H230" s="15">
        <v>90.3</v>
      </c>
      <c r="I230" s="15">
        <f>SUM(J230:K230)</f>
        <v>0</v>
      </c>
      <c r="J230" s="15"/>
      <c r="K230" s="15"/>
      <c r="L230" s="15">
        <f>SUM(M230:N230)</f>
        <v>0</v>
      </c>
      <c r="M230" s="15"/>
      <c r="N230" s="15"/>
    </row>
    <row r="231" spans="1:14" ht="78.75">
      <c r="A231" s="69" t="s">
        <v>153</v>
      </c>
      <c r="B231" s="24" t="s">
        <v>538</v>
      </c>
      <c r="C231" s="26" t="s">
        <v>424</v>
      </c>
      <c r="D231" s="62" t="s">
        <v>144</v>
      </c>
      <c r="E231" s="90"/>
      <c r="F231" s="91">
        <f>SUM(F232:F235)</f>
        <v>53563.1</v>
      </c>
      <c r="G231" s="91">
        <f aca="true" t="shared" si="105" ref="G231:N231">SUM(G232:G235)</f>
        <v>50766.1</v>
      </c>
      <c r="H231" s="91">
        <f t="shared" si="105"/>
        <v>2797</v>
      </c>
      <c r="I231" s="91">
        <f t="shared" si="105"/>
        <v>53055.299999999996</v>
      </c>
      <c r="J231" s="91">
        <f t="shared" si="105"/>
        <v>50402.399999999994</v>
      </c>
      <c r="K231" s="91">
        <f t="shared" si="105"/>
        <v>2652.8999999999996</v>
      </c>
      <c r="L231" s="91">
        <f t="shared" si="105"/>
        <v>0</v>
      </c>
      <c r="M231" s="91">
        <f t="shared" si="105"/>
        <v>0</v>
      </c>
      <c r="N231" s="91">
        <f t="shared" si="105"/>
        <v>0</v>
      </c>
    </row>
    <row r="232" spans="1:14" ht="120">
      <c r="A232" s="103" t="s">
        <v>142</v>
      </c>
      <c r="B232" s="26" t="s">
        <v>538</v>
      </c>
      <c r="C232" s="26" t="s">
        <v>424</v>
      </c>
      <c r="D232" s="104" t="s">
        <v>143</v>
      </c>
      <c r="E232" s="90" t="s">
        <v>386</v>
      </c>
      <c r="F232" s="91">
        <f>G232+H232</f>
        <v>24038.8</v>
      </c>
      <c r="G232" s="91">
        <v>22836.8</v>
      </c>
      <c r="H232" s="91">
        <v>1202</v>
      </c>
      <c r="I232" s="91">
        <f>J232+K232</f>
        <v>43983.2</v>
      </c>
      <c r="J232" s="91">
        <v>41784</v>
      </c>
      <c r="K232" s="91">
        <v>2199.2</v>
      </c>
      <c r="L232" s="91">
        <f>M232+N232</f>
        <v>0</v>
      </c>
      <c r="M232" s="91"/>
      <c r="N232" s="91"/>
    </row>
    <row r="233" spans="1:14" ht="141.75">
      <c r="A233" s="69" t="s">
        <v>5</v>
      </c>
      <c r="B233" s="24" t="s">
        <v>538</v>
      </c>
      <c r="C233" s="24" t="s">
        <v>424</v>
      </c>
      <c r="D233" s="26" t="s">
        <v>148</v>
      </c>
      <c r="E233" s="26" t="s">
        <v>386</v>
      </c>
      <c r="F233" s="91">
        <f>G233+H233</f>
        <v>274.3</v>
      </c>
      <c r="G233" s="91">
        <v>260.6</v>
      </c>
      <c r="H233" s="91">
        <v>13.7</v>
      </c>
      <c r="I233" s="91">
        <f>J233+K233</f>
        <v>0</v>
      </c>
      <c r="J233" s="91"/>
      <c r="K233" s="91"/>
      <c r="L233" s="91">
        <f>M233+N233</f>
        <v>0</v>
      </c>
      <c r="M233" s="91"/>
      <c r="N233" s="91"/>
    </row>
    <row r="234" spans="1:14" ht="173.25">
      <c r="A234" s="69" t="s">
        <v>147</v>
      </c>
      <c r="B234" s="24" t="s">
        <v>538</v>
      </c>
      <c r="C234" s="24" t="s">
        <v>424</v>
      </c>
      <c r="D234" s="26" t="s">
        <v>148</v>
      </c>
      <c r="E234" s="26" t="s">
        <v>56</v>
      </c>
      <c r="F234" s="15">
        <f>SUM(G234:H234)</f>
        <v>15420.4</v>
      </c>
      <c r="G234" s="15">
        <v>14530.6</v>
      </c>
      <c r="H234" s="15">
        <v>889.8</v>
      </c>
      <c r="I234" s="15">
        <f>SUM(J234:K234)</f>
        <v>2573.3999999999996</v>
      </c>
      <c r="J234" s="15">
        <v>2444.7</v>
      </c>
      <c r="K234" s="15">
        <v>128.7</v>
      </c>
      <c r="L234" s="15">
        <f>SUM(M234:N234)</f>
        <v>0</v>
      </c>
      <c r="M234" s="15"/>
      <c r="N234" s="15"/>
    </row>
    <row r="235" spans="1:14" ht="150">
      <c r="A235" s="111" t="s">
        <v>146</v>
      </c>
      <c r="B235" s="24" t="s">
        <v>538</v>
      </c>
      <c r="C235" s="24" t="s">
        <v>424</v>
      </c>
      <c r="D235" s="67" t="s">
        <v>145</v>
      </c>
      <c r="E235" s="26" t="s">
        <v>56</v>
      </c>
      <c r="F235" s="15">
        <f>SUM(G235:H235)</f>
        <v>13829.6</v>
      </c>
      <c r="G235" s="15">
        <v>13138.1</v>
      </c>
      <c r="H235" s="15">
        <v>691.5</v>
      </c>
      <c r="I235" s="15">
        <f>SUM(J235:K235)</f>
        <v>6498.7</v>
      </c>
      <c r="J235" s="15">
        <v>6173.7</v>
      </c>
      <c r="K235" s="15">
        <v>325</v>
      </c>
      <c r="L235" s="15">
        <f>SUM(M235:N235)</f>
        <v>0</v>
      </c>
      <c r="M235" s="15"/>
      <c r="N235" s="15"/>
    </row>
    <row r="236" spans="1:14" s="21" customFormat="1" ht="31.5">
      <c r="A236" s="70" t="s">
        <v>393</v>
      </c>
      <c r="B236" s="57" t="s">
        <v>538</v>
      </c>
      <c r="C236" s="57" t="s">
        <v>280</v>
      </c>
      <c r="D236" s="80"/>
      <c r="E236" s="59"/>
      <c r="F236" s="58">
        <f aca="true" t="shared" si="106" ref="F236:N237">F237</f>
        <v>49434.200000000004</v>
      </c>
      <c r="G236" s="58">
        <f t="shared" si="106"/>
        <v>0</v>
      </c>
      <c r="H236" s="58">
        <f t="shared" si="106"/>
        <v>49434.200000000004</v>
      </c>
      <c r="I236" s="58">
        <f t="shared" si="106"/>
        <v>48555.8</v>
      </c>
      <c r="J236" s="58">
        <f t="shared" si="106"/>
        <v>0</v>
      </c>
      <c r="K236" s="58">
        <f t="shared" si="106"/>
        <v>48555.8</v>
      </c>
      <c r="L236" s="58">
        <f t="shared" si="106"/>
        <v>49896</v>
      </c>
      <c r="M236" s="58">
        <f t="shared" si="106"/>
        <v>0</v>
      </c>
      <c r="N236" s="58">
        <f t="shared" si="106"/>
        <v>49896</v>
      </c>
    </row>
    <row r="237" spans="1:14" ht="63">
      <c r="A237" s="22" t="s">
        <v>827</v>
      </c>
      <c r="B237" s="24" t="s">
        <v>538</v>
      </c>
      <c r="C237" s="24" t="s">
        <v>280</v>
      </c>
      <c r="D237" s="62" t="s">
        <v>169</v>
      </c>
      <c r="E237" s="26"/>
      <c r="F237" s="15">
        <f t="shared" si="106"/>
        <v>49434.200000000004</v>
      </c>
      <c r="G237" s="15">
        <f t="shared" si="106"/>
        <v>0</v>
      </c>
      <c r="H237" s="15">
        <f t="shared" si="106"/>
        <v>49434.200000000004</v>
      </c>
      <c r="I237" s="15">
        <f t="shared" si="106"/>
        <v>48555.8</v>
      </c>
      <c r="J237" s="15">
        <f t="shared" si="106"/>
        <v>0</v>
      </c>
      <c r="K237" s="15">
        <f t="shared" si="106"/>
        <v>48555.8</v>
      </c>
      <c r="L237" s="15">
        <f t="shared" si="106"/>
        <v>49896</v>
      </c>
      <c r="M237" s="15">
        <f t="shared" si="106"/>
        <v>0</v>
      </c>
      <c r="N237" s="15">
        <f t="shared" si="106"/>
        <v>49896</v>
      </c>
    </row>
    <row r="238" spans="1:14" ht="110.25">
      <c r="A238" s="22" t="s">
        <v>982</v>
      </c>
      <c r="B238" s="24" t="s">
        <v>538</v>
      </c>
      <c r="C238" s="24" t="s">
        <v>280</v>
      </c>
      <c r="D238" s="62" t="s">
        <v>50</v>
      </c>
      <c r="E238" s="26"/>
      <c r="F238" s="15">
        <f>SUM(F239,F242)</f>
        <v>49434.200000000004</v>
      </c>
      <c r="G238" s="15">
        <f aca="true" t="shared" si="107" ref="G238:N238">SUM(G239,G242)</f>
        <v>0</v>
      </c>
      <c r="H238" s="15">
        <f t="shared" si="107"/>
        <v>49434.200000000004</v>
      </c>
      <c r="I238" s="15">
        <f t="shared" si="107"/>
        <v>48555.8</v>
      </c>
      <c r="J238" s="15">
        <f t="shared" si="107"/>
        <v>0</v>
      </c>
      <c r="K238" s="15">
        <f t="shared" si="107"/>
        <v>48555.8</v>
      </c>
      <c r="L238" s="15">
        <f t="shared" si="107"/>
        <v>49896</v>
      </c>
      <c r="M238" s="15">
        <f t="shared" si="107"/>
        <v>0</v>
      </c>
      <c r="N238" s="15">
        <f t="shared" si="107"/>
        <v>49896</v>
      </c>
    </row>
    <row r="239" spans="1:14" ht="78.75">
      <c r="A239" s="22" t="s">
        <v>52</v>
      </c>
      <c r="B239" s="24" t="s">
        <v>538</v>
      </c>
      <c r="C239" s="24" t="s">
        <v>280</v>
      </c>
      <c r="D239" s="62" t="s">
        <v>51</v>
      </c>
      <c r="E239" s="26"/>
      <c r="F239" s="15">
        <f>SUM(F240:F241)</f>
        <v>49002.4</v>
      </c>
      <c r="G239" s="15">
        <f aca="true" t="shared" si="108" ref="G239:N239">SUM(G240:G241)</f>
        <v>0</v>
      </c>
      <c r="H239" s="15">
        <f t="shared" si="108"/>
        <v>49002.4</v>
      </c>
      <c r="I239" s="15">
        <f t="shared" si="108"/>
        <v>48555.8</v>
      </c>
      <c r="J239" s="15">
        <f t="shared" si="108"/>
        <v>0</v>
      </c>
      <c r="K239" s="15">
        <f t="shared" si="108"/>
        <v>48555.8</v>
      </c>
      <c r="L239" s="15">
        <f t="shared" si="108"/>
        <v>49896</v>
      </c>
      <c r="M239" s="15">
        <f t="shared" si="108"/>
        <v>0</v>
      </c>
      <c r="N239" s="15">
        <f t="shared" si="108"/>
        <v>49896</v>
      </c>
    </row>
    <row r="240" spans="1:14" ht="157.5">
      <c r="A240" s="66" t="s">
        <v>521</v>
      </c>
      <c r="B240" s="24" t="s">
        <v>538</v>
      </c>
      <c r="C240" s="24" t="s">
        <v>280</v>
      </c>
      <c r="D240" s="26" t="s">
        <v>179</v>
      </c>
      <c r="E240" s="26" t="s">
        <v>56</v>
      </c>
      <c r="F240" s="15">
        <f>SUM(G240:H240)</f>
        <v>43322.5</v>
      </c>
      <c r="G240" s="15">
        <v>0</v>
      </c>
      <c r="H240" s="15">
        <v>43322.5</v>
      </c>
      <c r="I240" s="15">
        <f>SUM(J240:K240)</f>
        <v>38680.8</v>
      </c>
      <c r="J240" s="15">
        <v>0</v>
      </c>
      <c r="K240" s="15">
        <v>38680.8</v>
      </c>
      <c r="L240" s="15">
        <f>SUM(M240:N240)</f>
        <v>39644</v>
      </c>
      <c r="M240" s="15">
        <v>0</v>
      </c>
      <c r="N240" s="15">
        <v>39644</v>
      </c>
    </row>
    <row r="241" spans="1:14" ht="173.25">
      <c r="A241" s="66" t="s">
        <v>788</v>
      </c>
      <c r="B241" s="24" t="s">
        <v>538</v>
      </c>
      <c r="C241" s="24" t="s">
        <v>280</v>
      </c>
      <c r="D241" s="26" t="s">
        <v>789</v>
      </c>
      <c r="E241" s="26" t="s">
        <v>56</v>
      </c>
      <c r="F241" s="15">
        <f>SUM(G241:H241)</f>
        <v>5679.9</v>
      </c>
      <c r="G241" s="15">
        <v>0</v>
      </c>
      <c r="H241" s="15">
        <v>5679.9</v>
      </c>
      <c r="I241" s="15">
        <f>SUM(J241:K241)</f>
        <v>9875</v>
      </c>
      <c r="J241" s="15">
        <v>0</v>
      </c>
      <c r="K241" s="15">
        <v>9875</v>
      </c>
      <c r="L241" s="15">
        <f>SUM(M241:N241)</f>
        <v>10252</v>
      </c>
      <c r="M241" s="15">
        <v>0</v>
      </c>
      <c r="N241" s="15">
        <v>10252</v>
      </c>
    </row>
    <row r="242" spans="1:14" ht="63">
      <c r="A242" s="66" t="s">
        <v>399</v>
      </c>
      <c r="B242" s="24" t="s">
        <v>538</v>
      </c>
      <c r="C242" s="24" t="s">
        <v>280</v>
      </c>
      <c r="D242" s="62" t="s">
        <v>475</v>
      </c>
      <c r="E242" s="26"/>
      <c r="F242" s="15">
        <f>F243</f>
        <v>431.8</v>
      </c>
      <c r="G242" s="15">
        <f aca="true" t="shared" si="109" ref="G242:N242">G243</f>
        <v>0</v>
      </c>
      <c r="H242" s="15">
        <f t="shared" si="109"/>
        <v>431.8</v>
      </c>
      <c r="I242" s="15">
        <f t="shared" si="109"/>
        <v>0</v>
      </c>
      <c r="J242" s="15">
        <f t="shared" si="109"/>
        <v>0</v>
      </c>
      <c r="K242" s="15">
        <f t="shared" si="109"/>
        <v>0</v>
      </c>
      <c r="L242" s="15">
        <f t="shared" si="109"/>
        <v>0</v>
      </c>
      <c r="M242" s="15">
        <f t="shared" si="109"/>
        <v>0</v>
      </c>
      <c r="N242" s="15">
        <f t="shared" si="109"/>
        <v>0</v>
      </c>
    </row>
    <row r="243" spans="1:14" ht="94.5">
      <c r="A243" s="66" t="s">
        <v>473</v>
      </c>
      <c r="B243" s="24" t="s">
        <v>538</v>
      </c>
      <c r="C243" s="24" t="s">
        <v>280</v>
      </c>
      <c r="D243" s="26" t="s">
        <v>476</v>
      </c>
      <c r="E243" s="26" t="s">
        <v>56</v>
      </c>
      <c r="F243" s="15">
        <f>SUM(G243:H243)</f>
        <v>431.8</v>
      </c>
      <c r="G243" s="15">
        <v>0</v>
      </c>
      <c r="H243" s="15">
        <v>431.8</v>
      </c>
      <c r="I243" s="15">
        <f>SUM(J243:K243)</f>
        <v>0</v>
      </c>
      <c r="J243" s="15">
        <v>0</v>
      </c>
      <c r="K243" s="15"/>
      <c r="L243" s="15">
        <f>SUM(M243:N243)</f>
        <v>0</v>
      </c>
      <c r="M243" s="15">
        <v>0</v>
      </c>
      <c r="N243" s="15"/>
    </row>
    <row r="244" spans="1:14" ht="63">
      <c r="A244" s="70" t="s">
        <v>17</v>
      </c>
      <c r="B244" s="57" t="s">
        <v>538</v>
      </c>
      <c r="C244" s="57" t="s">
        <v>423</v>
      </c>
      <c r="D244" s="59"/>
      <c r="E244" s="59"/>
      <c r="F244" s="58">
        <f>F245</f>
        <v>15.6</v>
      </c>
      <c r="G244" s="58">
        <f aca="true" t="shared" si="110" ref="G244:N247">G245</f>
        <v>0</v>
      </c>
      <c r="H244" s="58">
        <f t="shared" si="110"/>
        <v>15.6</v>
      </c>
      <c r="I244" s="58">
        <f t="shared" si="110"/>
        <v>0</v>
      </c>
      <c r="J244" s="58">
        <f t="shared" si="110"/>
        <v>0</v>
      </c>
      <c r="K244" s="58">
        <f t="shared" si="110"/>
        <v>0</v>
      </c>
      <c r="L244" s="58">
        <f t="shared" si="110"/>
        <v>0</v>
      </c>
      <c r="M244" s="58">
        <f t="shared" si="110"/>
        <v>0</v>
      </c>
      <c r="N244" s="58">
        <f t="shared" si="110"/>
        <v>0</v>
      </c>
    </row>
    <row r="245" spans="1:14" ht="63">
      <c r="A245" s="22" t="s">
        <v>827</v>
      </c>
      <c r="B245" s="24" t="s">
        <v>538</v>
      </c>
      <c r="C245" s="24" t="s">
        <v>423</v>
      </c>
      <c r="D245" s="62" t="s">
        <v>169</v>
      </c>
      <c r="E245" s="26"/>
      <c r="F245" s="15">
        <f>F246</f>
        <v>15.6</v>
      </c>
      <c r="G245" s="15">
        <f t="shared" si="110"/>
        <v>0</v>
      </c>
      <c r="H245" s="15">
        <f t="shared" si="110"/>
        <v>15.6</v>
      </c>
      <c r="I245" s="15">
        <f t="shared" si="110"/>
        <v>0</v>
      </c>
      <c r="J245" s="15">
        <f t="shared" si="110"/>
        <v>0</v>
      </c>
      <c r="K245" s="15">
        <f t="shared" si="110"/>
        <v>0</v>
      </c>
      <c r="L245" s="15">
        <f t="shared" si="110"/>
        <v>0</v>
      </c>
      <c r="M245" s="15">
        <f t="shared" si="110"/>
        <v>0</v>
      </c>
      <c r="N245" s="15">
        <f t="shared" si="110"/>
        <v>0</v>
      </c>
    </row>
    <row r="246" spans="1:14" ht="94.5">
      <c r="A246" s="66" t="s">
        <v>18</v>
      </c>
      <c r="B246" s="24" t="s">
        <v>538</v>
      </c>
      <c r="C246" s="24" t="s">
        <v>423</v>
      </c>
      <c r="D246" s="62" t="s">
        <v>53</v>
      </c>
      <c r="E246" s="26"/>
      <c r="F246" s="15">
        <f>F247</f>
        <v>15.6</v>
      </c>
      <c r="G246" s="15">
        <f t="shared" si="110"/>
        <v>0</v>
      </c>
      <c r="H246" s="15">
        <f t="shared" si="110"/>
        <v>15.6</v>
      </c>
      <c r="I246" s="15">
        <f t="shared" si="110"/>
        <v>0</v>
      </c>
      <c r="J246" s="15">
        <f t="shared" si="110"/>
        <v>0</v>
      </c>
      <c r="K246" s="15">
        <f t="shared" si="110"/>
        <v>0</v>
      </c>
      <c r="L246" s="15">
        <f t="shared" si="110"/>
        <v>0</v>
      </c>
      <c r="M246" s="15">
        <f t="shared" si="110"/>
        <v>0</v>
      </c>
      <c r="N246" s="15">
        <f t="shared" si="110"/>
        <v>0</v>
      </c>
    </row>
    <row r="247" spans="1:14" ht="63">
      <c r="A247" s="66" t="s">
        <v>19</v>
      </c>
      <c r="B247" s="24" t="s">
        <v>538</v>
      </c>
      <c r="C247" s="24" t="s">
        <v>423</v>
      </c>
      <c r="D247" s="62" t="s">
        <v>20</v>
      </c>
      <c r="E247" s="26"/>
      <c r="F247" s="15">
        <f>F248</f>
        <v>15.6</v>
      </c>
      <c r="G247" s="15">
        <f t="shared" si="110"/>
        <v>0</v>
      </c>
      <c r="H247" s="15">
        <f t="shared" si="110"/>
        <v>15.6</v>
      </c>
      <c r="I247" s="15">
        <f t="shared" si="110"/>
        <v>0</v>
      </c>
      <c r="J247" s="15">
        <f t="shared" si="110"/>
        <v>0</v>
      </c>
      <c r="K247" s="15">
        <f t="shared" si="110"/>
        <v>0</v>
      </c>
      <c r="L247" s="15">
        <f t="shared" si="110"/>
        <v>0</v>
      </c>
      <c r="M247" s="15">
        <f t="shared" si="110"/>
        <v>0</v>
      </c>
      <c r="N247" s="15">
        <f t="shared" si="110"/>
        <v>0</v>
      </c>
    </row>
    <row r="248" spans="1:14" ht="126">
      <c r="A248" s="66" t="s">
        <v>21</v>
      </c>
      <c r="B248" s="24" t="s">
        <v>538</v>
      </c>
      <c r="C248" s="24" t="s">
        <v>423</v>
      </c>
      <c r="D248" s="26" t="s">
        <v>22</v>
      </c>
      <c r="E248" s="26" t="s">
        <v>56</v>
      </c>
      <c r="F248" s="15">
        <f>SUM(G248:H248)</f>
        <v>15.6</v>
      </c>
      <c r="G248" s="15"/>
      <c r="H248" s="15">
        <v>15.6</v>
      </c>
      <c r="I248" s="15">
        <f>SUM(J248:K248)</f>
        <v>0</v>
      </c>
      <c r="J248" s="15"/>
      <c r="K248" s="15"/>
      <c r="L248" s="15">
        <f>SUM(M248:N248)</f>
        <v>0</v>
      </c>
      <c r="M248" s="15"/>
      <c r="N248" s="15"/>
    </row>
    <row r="249" spans="1:14" ht="15.75">
      <c r="A249" s="153" t="s">
        <v>377</v>
      </c>
      <c r="B249" s="57" t="s">
        <v>538</v>
      </c>
      <c r="C249" s="57" t="s">
        <v>538</v>
      </c>
      <c r="D249" s="26"/>
      <c r="E249" s="26"/>
      <c r="F249" s="58">
        <f aca="true" t="shared" si="111" ref="F249:N249">SUM(F250,F255)</f>
        <v>5632.900000000001</v>
      </c>
      <c r="G249" s="58">
        <f t="shared" si="111"/>
        <v>204.9</v>
      </c>
      <c r="H249" s="58">
        <f t="shared" si="111"/>
        <v>5428</v>
      </c>
      <c r="I249" s="58">
        <f t="shared" si="111"/>
        <v>1919.1</v>
      </c>
      <c r="J249" s="58">
        <f t="shared" si="111"/>
        <v>213.1</v>
      </c>
      <c r="K249" s="58">
        <f t="shared" si="111"/>
        <v>1706</v>
      </c>
      <c r="L249" s="58">
        <f t="shared" si="111"/>
        <v>1995.6</v>
      </c>
      <c r="M249" s="58">
        <f t="shared" si="111"/>
        <v>221.6</v>
      </c>
      <c r="N249" s="58">
        <f t="shared" si="111"/>
        <v>1774</v>
      </c>
    </row>
    <row r="250" spans="1:14" ht="63">
      <c r="A250" s="22" t="s">
        <v>827</v>
      </c>
      <c r="B250" s="24" t="s">
        <v>538</v>
      </c>
      <c r="C250" s="24" t="s">
        <v>538</v>
      </c>
      <c r="D250" s="62" t="s">
        <v>169</v>
      </c>
      <c r="E250" s="26"/>
      <c r="F250" s="15">
        <f>SUM(F251,)</f>
        <v>533.3</v>
      </c>
      <c r="G250" s="15">
        <f aca="true" t="shared" si="112" ref="G250:N250">SUM(G251,)</f>
        <v>204.9</v>
      </c>
      <c r="H250" s="15">
        <f t="shared" si="112"/>
        <v>328.4</v>
      </c>
      <c r="I250" s="15">
        <f t="shared" si="112"/>
        <v>213.1</v>
      </c>
      <c r="J250" s="15">
        <f t="shared" si="112"/>
        <v>213.1</v>
      </c>
      <c r="K250" s="15">
        <f t="shared" si="112"/>
        <v>0</v>
      </c>
      <c r="L250" s="15">
        <f t="shared" si="112"/>
        <v>221.6</v>
      </c>
      <c r="M250" s="15">
        <f t="shared" si="112"/>
        <v>221.6</v>
      </c>
      <c r="N250" s="15">
        <f t="shared" si="112"/>
        <v>0</v>
      </c>
    </row>
    <row r="251" spans="1:14" ht="94.5">
      <c r="A251" s="22" t="s">
        <v>828</v>
      </c>
      <c r="B251" s="24" t="s">
        <v>538</v>
      </c>
      <c r="C251" s="24" t="s">
        <v>538</v>
      </c>
      <c r="D251" s="62" t="s">
        <v>33</v>
      </c>
      <c r="E251" s="26"/>
      <c r="F251" s="15">
        <f>F252</f>
        <v>533.3</v>
      </c>
      <c r="G251" s="15">
        <f aca="true" t="shared" si="113" ref="G251:N251">G252</f>
        <v>204.9</v>
      </c>
      <c r="H251" s="15">
        <f t="shared" si="113"/>
        <v>328.4</v>
      </c>
      <c r="I251" s="15">
        <f t="shared" si="113"/>
        <v>213.1</v>
      </c>
      <c r="J251" s="15">
        <f t="shared" si="113"/>
        <v>213.1</v>
      </c>
      <c r="K251" s="15">
        <f t="shared" si="113"/>
        <v>0</v>
      </c>
      <c r="L251" s="15">
        <f t="shared" si="113"/>
        <v>221.6</v>
      </c>
      <c r="M251" s="15">
        <f t="shared" si="113"/>
        <v>221.6</v>
      </c>
      <c r="N251" s="15">
        <f t="shared" si="113"/>
        <v>0</v>
      </c>
    </row>
    <row r="252" spans="1:14" ht="47.25">
      <c r="A252" s="66" t="s">
        <v>843</v>
      </c>
      <c r="B252" s="24" t="s">
        <v>538</v>
      </c>
      <c r="C252" s="24" t="s">
        <v>538</v>
      </c>
      <c r="D252" s="62" t="s">
        <v>842</v>
      </c>
      <c r="E252" s="26"/>
      <c r="F252" s="15">
        <f>SUM(F253:F254)</f>
        <v>533.3</v>
      </c>
      <c r="G252" s="15">
        <f aca="true" t="shared" si="114" ref="G252:N252">SUM(G253:G254)</f>
        <v>204.9</v>
      </c>
      <c r="H252" s="15">
        <f t="shared" si="114"/>
        <v>328.4</v>
      </c>
      <c r="I252" s="15">
        <f t="shared" si="114"/>
        <v>213.1</v>
      </c>
      <c r="J252" s="15">
        <f t="shared" si="114"/>
        <v>213.1</v>
      </c>
      <c r="K252" s="15">
        <f t="shared" si="114"/>
        <v>0</v>
      </c>
      <c r="L252" s="15">
        <f t="shared" si="114"/>
        <v>221.6</v>
      </c>
      <c r="M252" s="15">
        <f t="shared" si="114"/>
        <v>221.6</v>
      </c>
      <c r="N252" s="15">
        <f t="shared" si="114"/>
        <v>0</v>
      </c>
    </row>
    <row r="253" spans="1:14" ht="110.25">
      <c r="A253" s="66" t="s">
        <v>155</v>
      </c>
      <c r="B253" s="24" t="s">
        <v>538</v>
      </c>
      <c r="C253" s="24" t="s">
        <v>538</v>
      </c>
      <c r="D253" s="67" t="s">
        <v>154</v>
      </c>
      <c r="E253" s="26" t="s">
        <v>56</v>
      </c>
      <c r="F253" s="15">
        <f>SUM(G253:H253)</f>
        <v>328.4</v>
      </c>
      <c r="G253" s="17"/>
      <c r="H253" s="17">
        <v>328.4</v>
      </c>
      <c r="I253" s="15">
        <f>SUM(J253:K253)</f>
        <v>0</v>
      </c>
      <c r="J253" s="17"/>
      <c r="K253" s="17"/>
      <c r="L253" s="15">
        <f>SUM(M253:N253)</f>
        <v>0</v>
      </c>
      <c r="M253" s="17"/>
      <c r="N253" s="17"/>
    </row>
    <row r="254" spans="1:14" ht="110.25">
      <c r="A254" s="69" t="s">
        <v>425</v>
      </c>
      <c r="B254" s="24" t="s">
        <v>538</v>
      </c>
      <c r="C254" s="24" t="s">
        <v>538</v>
      </c>
      <c r="D254" s="67" t="s">
        <v>180</v>
      </c>
      <c r="E254" s="26" t="s">
        <v>56</v>
      </c>
      <c r="F254" s="15">
        <f>SUM(G254:H254)</f>
        <v>204.9</v>
      </c>
      <c r="G254" s="17">
        <v>204.9</v>
      </c>
      <c r="H254" s="17"/>
      <c r="I254" s="15">
        <f>SUM(J254:K254)</f>
        <v>213.1</v>
      </c>
      <c r="J254" s="17">
        <v>213.1</v>
      </c>
      <c r="K254" s="17"/>
      <c r="L254" s="15">
        <f>SUM(M254:N254)</f>
        <v>221.6</v>
      </c>
      <c r="M254" s="17">
        <v>221.6</v>
      </c>
      <c r="N254" s="17"/>
    </row>
    <row r="255" spans="1:14" ht="94.5">
      <c r="A255" s="22" t="s">
        <v>983</v>
      </c>
      <c r="B255" s="24" t="s">
        <v>538</v>
      </c>
      <c r="C255" s="24" t="s">
        <v>538</v>
      </c>
      <c r="D255" s="62" t="s">
        <v>816</v>
      </c>
      <c r="E255" s="90"/>
      <c r="F255" s="91">
        <f>SUM(F256,F262,F267)</f>
        <v>5099.6</v>
      </c>
      <c r="G255" s="91">
        <f aca="true" t="shared" si="115" ref="G255:N255">SUM(G256,G262,G267)</f>
        <v>0</v>
      </c>
      <c r="H255" s="91">
        <f t="shared" si="115"/>
        <v>5099.6</v>
      </c>
      <c r="I255" s="91">
        <f t="shared" si="115"/>
        <v>1706</v>
      </c>
      <c r="J255" s="91">
        <f t="shared" si="115"/>
        <v>0</v>
      </c>
      <c r="K255" s="91">
        <f t="shared" si="115"/>
        <v>1706</v>
      </c>
      <c r="L255" s="91">
        <f t="shared" si="115"/>
        <v>1774</v>
      </c>
      <c r="M255" s="91">
        <f t="shared" si="115"/>
        <v>0</v>
      </c>
      <c r="N255" s="91">
        <f t="shared" si="115"/>
        <v>1774</v>
      </c>
    </row>
    <row r="256" spans="1:14" ht="126">
      <c r="A256" s="22" t="s">
        <v>984</v>
      </c>
      <c r="B256" s="24" t="s">
        <v>538</v>
      </c>
      <c r="C256" s="24" t="s">
        <v>538</v>
      </c>
      <c r="D256" s="62" t="s">
        <v>614</v>
      </c>
      <c r="E256" s="26"/>
      <c r="F256" s="15">
        <f>SUM(F257,)</f>
        <v>5031.6</v>
      </c>
      <c r="G256" s="15">
        <f aca="true" t="shared" si="116" ref="G256:N256">SUM(G257,)</f>
        <v>0</v>
      </c>
      <c r="H256" s="15">
        <f t="shared" si="116"/>
        <v>5031.6</v>
      </c>
      <c r="I256" s="15">
        <f t="shared" si="116"/>
        <v>1706</v>
      </c>
      <c r="J256" s="15">
        <f t="shared" si="116"/>
        <v>0</v>
      </c>
      <c r="K256" s="15">
        <f t="shared" si="116"/>
        <v>1706</v>
      </c>
      <c r="L256" s="15">
        <f t="shared" si="116"/>
        <v>1774</v>
      </c>
      <c r="M256" s="15">
        <f t="shared" si="116"/>
        <v>0</v>
      </c>
      <c r="N256" s="15">
        <f t="shared" si="116"/>
        <v>1774</v>
      </c>
    </row>
    <row r="257" spans="1:14" ht="63">
      <c r="A257" s="22" t="s">
        <v>616</v>
      </c>
      <c r="B257" s="24" t="s">
        <v>538</v>
      </c>
      <c r="C257" s="24" t="s">
        <v>538</v>
      </c>
      <c r="D257" s="62" t="s">
        <v>615</v>
      </c>
      <c r="E257" s="26"/>
      <c r="F257" s="15">
        <f>SUM(F258:F261)</f>
        <v>5031.6</v>
      </c>
      <c r="G257" s="15">
        <f aca="true" t="shared" si="117" ref="G257:N257">SUM(G258:G261)</f>
        <v>0</v>
      </c>
      <c r="H257" s="15">
        <f t="shared" si="117"/>
        <v>5031.6</v>
      </c>
      <c r="I257" s="15">
        <f t="shared" si="117"/>
        <v>1706</v>
      </c>
      <c r="J257" s="15">
        <f t="shared" si="117"/>
        <v>0</v>
      </c>
      <c r="K257" s="15">
        <f t="shared" si="117"/>
        <v>1706</v>
      </c>
      <c r="L257" s="15">
        <f t="shared" si="117"/>
        <v>1774</v>
      </c>
      <c r="M257" s="15">
        <f t="shared" si="117"/>
        <v>0</v>
      </c>
      <c r="N257" s="15">
        <f t="shared" si="117"/>
        <v>1774</v>
      </c>
    </row>
    <row r="258" spans="1:14" ht="220.5">
      <c r="A258" s="22" t="s">
        <v>357</v>
      </c>
      <c r="B258" s="24" t="s">
        <v>538</v>
      </c>
      <c r="C258" s="24" t="s">
        <v>538</v>
      </c>
      <c r="D258" s="26" t="s">
        <v>737</v>
      </c>
      <c r="E258" s="26" t="s">
        <v>384</v>
      </c>
      <c r="F258" s="15">
        <f>SUM(G258:H258)</f>
        <v>4929</v>
      </c>
      <c r="G258" s="15"/>
      <c r="H258" s="15">
        <v>4929</v>
      </c>
      <c r="I258" s="15">
        <f>SUM(J258:K258)</f>
        <v>1697</v>
      </c>
      <c r="J258" s="15"/>
      <c r="K258" s="15">
        <v>1697</v>
      </c>
      <c r="L258" s="15">
        <f>SUM(M258:N258)</f>
        <v>1765</v>
      </c>
      <c r="M258" s="15"/>
      <c r="N258" s="15">
        <v>1765</v>
      </c>
    </row>
    <row r="259" spans="1:14" ht="126">
      <c r="A259" s="22" t="s">
        <v>618</v>
      </c>
      <c r="B259" s="24" t="s">
        <v>538</v>
      </c>
      <c r="C259" s="24" t="s">
        <v>538</v>
      </c>
      <c r="D259" s="26" t="s">
        <v>737</v>
      </c>
      <c r="E259" s="26" t="s">
        <v>386</v>
      </c>
      <c r="F259" s="15">
        <f>SUM(G259:H259)</f>
        <v>18</v>
      </c>
      <c r="G259" s="15"/>
      <c r="H259" s="15">
        <v>18</v>
      </c>
      <c r="I259" s="15">
        <f>SUM(J259:K259)</f>
        <v>9</v>
      </c>
      <c r="J259" s="15"/>
      <c r="K259" s="15">
        <v>9</v>
      </c>
      <c r="L259" s="15">
        <f>SUM(M259:N259)</f>
        <v>9</v>
      </c>
      <c r="M259" s="15"/>
      <c r="N259" s="15">
        <v>9</v>
      </c>
    </row>
    <row r="260" spans="1:14" ht="63">
      <c r="A260" s="78" t="s">
        <v>466</v>
      </c>
      <c r="B260" s="24" t="s">
        <v>538</v>
      </c>
      <c r="C260" s="24" t="s">
        <v>538</v>
      </c>
      <c r="D260" s="26" t="s">
        <v>11</v>
      </c>
      <c r="E260" s="26" t="s">
        <v>386</v>
      </c>
      <c r="F260" s="15">
        <f>SUM(G260:H260)</f>
        <v>74.6</v>
      </c>
      <c r="G260" s="17"/>
      <c r="H260" s="17">
        <v>74.6</v>
      </c>
      <c r="I260" s="15">
        <f>SUM(J260:K260)</f>
        <v>0</v>
      </c>
      <c r="J260" s="17"/>
      <c r="K260" s="17"/>
      <c r="L260" s="15">
        <f>SUM(M260:N260)</f>
        <v>0</v>
      </c>
      <c r="M260" s="92"/>
      <c r="N260" s="17"/>
    </row>
    <row r="261" spans="1:14" ht="47.25">
      <c r="A261" s="78" t="s">
        <v>779</v>
      </c>
      <c r="B261" s="24" t="s">
        <v>538</v>
      </c>
      <c r="C261" s="24" t="s">
        <v>538</v>
      </c>
      <c r="D261" s="26" t="s">
        <v>465</v>
      </c>
      <c r="E261" s="26" t="s">
        <v>59</v>
      </c>
      <c r="F261" s="15">
        <f>SUM(G261:H261)</f>
        <v>10</v>
      </c>
      <c r="G261" s="17"/>
      <c r="H261" s="17">
        <v>10</v>
      </c>
      <c r="I261" s="15">
        <f>SUM(J261:K261)</f>
        <v>0</v>
      </c>
      <c r="J261" s="17"/>
      <c r="K261" s="17"/>
      <c r="L261" s="15">
        <f>SUM(M261:N261)</f>
        <v>0</v>
      </c>
      <c r="M261" s="92"/>
      <c r="N261" s="17"/>
    </row>
    <row r="262" spans="1:14" ht="126">
      <c r="A262" s="22" t="s">
        <v>461</v>
      </c>
      <c r="B262" s="24" t="s">
        <v>538</v>
      </c>
      <c r="C262" s="24" t="s">
        <v>538</v>
      </c>
      <c r="D262" s="62" t="s">
        <v>481</v>
      </c>
      <c r="E262" s="26"/>
      <c r="F262" s="15">
        <f>F263</f>
        <v>51</v>
      </c>
      <c r="G262" s="15">
        <f aca="true" t="shared" si="118" ref="G262:N262">G263</f>
        <v>0</v>
      </c>
      <c r="H262" s="15">
        <f t="shared" si="118"/>
        <v>51</v>
      </c>
      <c r="I262" s="15">
        <f t="shared" si="118"/>
        <v>0</v>
      </c>
      <c r="J262" s="15">
        <f t="shared" si="118"/>
        <v>0</v>
      </c>
      <c r="K262" s="15">
        <f t="shared" si="118"/>
        <v>0</v>
      </c>
      <c r="L262" s="15">
        <f t="shared" si="118"/>
        <v>0</v>
      </c>
      <c r="M262" s="15">
        <f t="shared" si="118"/>
        <v>0</v>
      </c>
      <c r="N262" s="15">
        <f t="shared" si="118"/>
        <v>0</v>
      </c>
    </row>
    <row r="263" spans="1:14" ht="47.25">
      <c r="A263" s="22" t="s">
        <v>463</v>
      </c>
      <c r="B263" s="24" t="s">
        <v>538</v>
      </c>
      <c r="C263" s="24" t="s">
        <v>538</v>
      </c>
      <c r="D263" s="62" t="s">
        <v>480</v>
      </c>
      <c r="E263" s="26"/>
      <c r="F263" s="15">
        <f>SUM(F264:F266)</f>
        <v>51</v>
      </c>
      <c r="G263" s="15">
        <f aca="true" t="shared" si="119" ref="G263:N263">SUM(G264:G266)</f>
        <v>0</v>
      </c>
      <c r="H263" s="15">
        <f t="shared" si="119"/>
        <v>51</v>
      </c>
      <c r="I263" s="15">
        <f t="shared" si="119"/>
        <v>0</v>
      </c>
      <c r="J263" s="15">
        <f t="shared" si="119"/>
        <v>0</v>
      </c>
      <c r="K263" s="15">
        <f t="shared" si="119"/>
        <v>0</v>
      </c>
      <c r="L263" s="15">
        <f t="shared" si="119"/>
        <v>0</v>
      </c>
      <c r="M263" s="15">
        <f t="shared" si="119"/>
        <v>0</v>
      </c>
      <c r="N263" s="15">
        <f t="shared" si="119"/>
        <v>0</v>
      </c>
    </row>
    <row r="264" spans="1:14" ht="141.75">
      <c r="A264" s="78" t="s">
        <v>238</v>
      </c>
      <c r="B264" s="24" t="s">
        <v>538</v>
      </c>
      <c r="C264" s="24" t="s">
        <v>538</v>
      </c>
      <c r="D264" s="26" t="s">
        <v>465</v>
      </c>
      <c r="E264" s="26" t="s">
        <v>384</v>
      </c>
      <c r="F264" s="15">
        <f>SUM(G264:H264)</f>
        <v>5</v>
      </c>
      <c r="G264" s="15"/>
      <c r="H264" s="15">
        <v>5</v>
      </c>
      <c r="I264" s="15">
        <f>SUM(I267:I267)</f>
        <v>0</v>
      </c>
      <c r="J264" s="15"/>
      <c r="K264" s="15"/>
      <c r="L264" s="15">
        <f>SUM(L267:L267)</f>
        <v>0</v>
      </c>
      <c r="M264" s="93"/>
      <c r="N264" s="15"/>
    </row>
    <row r="265" spans="1:14" ht="63">
      <c r="A265" s="78" t="s">
        <v>466</v>
      </c>
      <c r="B265" s="24" t="s">
        <v>538</v>
      </c>
      <c r="C265" s="24" t="s">
        <v>538</v>
      </c>
      <c r="D265" s="26" t="s">
        <v>465</v>
      </c>
      <c r="E265" s="26" t="s">
        <v>386</v>
      </c>
      <c r="F265" s="15">
        <f>SUM(G265:H265)</f>
        <v>44</v>
      </c>
      <c r="G265" s="17"/>
      <c r="H265" s="17">
        <v>44</v>
      </c>
      <c r="I265" s="15">
        <f>SUM(J265:K265)</f>
        <v>0</v>
      </c>
      <c r="J265" s="17"/>
      <c r="K265" s="17"/>
      <c r="L265" s="15">
        <f>SUM(M265:N265)</f>
        <v>0</v>
      </c>
      <c r="M265" s="92"/>
      <c r="N265" s="17"/>
    </row>
    <row r="266" spans="1:14" ht="47.25">
      <c r="A266" s="78" t="s">
        <v>779</v>
      </c>
      <c r="B266" s="24" t="s">
        <v>538</v>
      </c>
      <c r="C266" s="24" t="s">
        <v>538</v>
      </c>
      <c r="D266" s="26" t="s">
        <v>465</v>
      </c>
      <c r="E266" s="26" t="s">
        <v>59</v>
      </c>
      <c r="F266" s="15">
        <f>SUM(G266:H266)</f>
        <v>2</v>
      </c>
      <c r="G266" s="17"/>
      <c r="H266" s="17">
        <v>2</v>
      </c>
      <c r="I266" s="15">
        <f>SUM(J266:K266)</f>
        <v>0</v>
      </c>
      <c r="J266" s="17"/>
      <c r="K266" s="17"/>
      <c r="L266" s="15">
        <f>SUM(M266:N266)</f>
        <v>0</v>
      </c>
      <c r="M266" s="92"/>
      <c r="N266" s="17"/>
    </row>
    <row r="267" spans="1:14" ht="141.75">
      <c r="A267" s="78" t="s">
        <v>15</v>
      </c>
      <c r="B267" s="24" t="s">
        <v>538</v>
      </c>
      <c r="C267" s="24" t="s">
        <v>538</v>
      </c>
      <c r="D267" s="62" t="s">
        <v>12</v>
      </c>
      <c r="E267" s="26"/>
      <c r="F267" s="15">
        <f>F268</f>
        <v>17</v>
      </c>
      <c r="G267" s="15">
        <f aca="true" t="shared" si="120" ref="G267:N267">G268</f>
        <v>0</v>
      </c>
      <c r="H267" s="15">
        <f t="shared" si="120"/>
        <v>17</v>
      </c>
      <c r="I267" s="15">
        <f t="shared" si="120"/>
        <v>0</v>
      </c>
      <c r="J267" s="15">
        <f t="shared" si="120"/>
        <v>0</v>
      </c>
      <c r="K267" s="15">
        <f t="shared" si="120"/>
        <v>0</v>
      </c>
      <c r="L267" s="15">
        <f t="shared" si="120"/>
        <v>0</v>
      </c>
      <c r="M267" s="15">
        <f t="shared" si="120"/>
        <v>0</v>
      </c>
      <c r="N267" s="15">
        <f t="shared" si="120"/>
        <v>0</v>
      </c>
    </row>
    <row r="268" spans="1:14" ht="47.25">
      <c r="A268" s="78" t="s">
        <v>16</v>
      </c>
      <c r="B268" s="24" t="s">
        <v>538</v>
      </c>
      <c r="C268" s="24" t="s">
        <v>538</v>
      </c>
      <c r="D268" s="62" t="s">
        <v>13</v>
      </c>
      <c r="E268" s="26"/>
      <c r="F268" s="15">
        <f aca="true" t="shared" si="121" ref="F268:N268">SUM(F269:F269)</f>
        <v>17</v>
      </c>
      <c r="G268" s="15">
        <f t="shared" si="121"/>
        <v>0</v>
      </c>
      <c r="H268" s="15">
        <f t="shared" si="121"/>
        <v>17</v>
      </c>
      <c r="I268" s="15">
        <f t="shared" si="121"/>
        <v>0</v>
      </c>
      <c r="J268" s="15">
        <f t="shared" si="121"/>
        <v>0</v>
      </c>
      <c r="K268" s="15">
        <f t="shared" si="121"/>
        <v>0</v>
      </c>
      <c r="L268" s="15">
        <f t="shared" si="121"/>
        <v>0</v>
      </c>
      <c r="M268" s="15">
        <f t="shared" si="121"/>
        <v>0</v>
      </c>
      <c r="N268" s="15">
        <f t="shared" si="121"/>
        <v>0</v>
      </c>
    </row>
    <row r="269" spans="1:14" ht="63">
      <c r="A269" s="78" t="s">
        <v>466</v>
      </c>
      <c r="B269" s="24" t="s">
        <v>538</v>
      </c>
      <c r="C269" s="24" t="s">
        <v>538</v>
      </c>
      <c r="D269" s="26" t="s">
        <v>14</v>
      </c>
      <c r="E269" s="26" t="s">
        <v>386</v>
      </c>
      <c r="F269" s="15">
        <f>SUM(G269:H269)</f>
        <v>17</v>
      </c>
      <c r="G269" s="17"/>
      <c r="H269" s="17">
        <v>17</v>
      </c>
      <c r="I269" s="15">
        <f>SUM(J269:K269)</f>
        <v>0</v>
      </c>
      <c r="J269" s="17"/>
      <c r="K269" s="17"/>
      <c r="L269" s="15">
        <f>SUM(M269:N269)</f>
        <v>0</v>
      </c>
      <c r="M269" s="92"/>
      <c r="N269" s="17"/>
    </row>
    <row r="270" spans="1:14" ht="31.5">
      <c r="A270" s="153" t="s">
        <v>903</v>
      </c>
      <c r="B270" s="57" t="s">
        <v>538</v>
      </c>
      <c r="C270" s="57" t="s">
        <v>281</v>
      </c>
      <c r="D270" s="26"/>
      <c r="E270" s="26"/>
      <c r="F270" s="58">
        <f>SUM(,F271)</f>
        <v>30148.1</v>
      </c>
      <c r="G270" s="58">
        <f aca="true" t="shared" si="122" ref="G270:N270">SUM(,G271)</f>
        <v>0</v>
      </c>
      <c r="H270" s="58">
        <f t="shared" si="122"/>
        <v>30148.1</v>
      </c>
      <c r="I270" s="58">
        <f t="shared" si="122"/>
        <v>28806.2</v>
      </c>
      <c r="J270" s="58">
        <f t="shared" si="122"/>
        <v>0</v>
      </c>
      <c r="K270" s="58">
        <f t="shared" si="122"/>
        <v>28806.2</v>
      </c>
      <c r="L270" s="58">
        <f t="shared" si="122"/>
        <v>29811.2</v>
      </c>
      <c r="M270" s="58">
        <f t="shared" si="122"/>
        <v>0</v>
      </c>
      <c r="N270" s="58">
        <f t="shared" si="122"/>
        <v>29811.2</v>
      </c>
    </row>
    <row r="271" spans="1:14" ht="63">
      <c r="A271" s="22" t="s">
        <v>827</v>
      </c>
      <c r="B271" s="24" t="s">
        <v>538</v>
      </c>
      <c r="C271" s="24" t="s">
        <v>281</v>
      </c>
      <c r="D271" s="62" t="s">
        <v>169</v>
      </c>
      <c r="E271" s="26"/>
      <c r="F271" s="15">
        <f>SUM(F272)</f>
        <v>30148.1</v>
      </c>
      <c r="G271" s="15">
        <f aca="true" t="shared" si="123" ref="G271:N271">SUM(G272)</f>
        <v>0</v>
      </c>
      <c r="H271" s="15">
        <f t="shared" si="123"/>
        <v>30148.1</v>
      </c>
      <c r="I271" s="15">
        <f t="shared" si="123"/>
        <v>28806.2</v>
      </c>
      <c r="J271" s="15">
        <f t="shared" si="123"/>
        <v>0</v>
      </c>
      <c r="K271" s="15">
        <f t="shared" si="123"/>
        <v>28806.2</v>
      </c>
      <c r="L271" s="15">
        <f t="shared" si="123"/>
        <v>29811.2</v>
      </c>
      <c r="M271" s="15">
        <f t="shared" si="123"/>
        <v>0</v>
      </c>
      <c r="N271" s="15">
        <f t="shared" si="123"/>
        <v>29811.2</v>
      </c>
    </row>
    <row r="272" spans="1:14" ht="110.25">
      <c r="A272" s="22" t="s">
        <v>845</v>
      </c>
      <c r="B272" s="24" t="s">
        <v>538</v>
      </c>
      <c r="C272" s="24" t="s">
        <v>281</v>
      </c>
      <c r="D272" s="62" t="s">
        <v>53</v>
      </c>
      <c r="E272" s="26"/>
      <c r="F272" s="15">
        <f>SUM(F273,F275,F279)</f>
        <v>30148.1</v>
      </c>
      <c r="G272" s="15">
        <f aca="true" t="shared" si="124" ref="G272:N272">SUM(G273,G275,G279)</f>
        <v>0</v>
      </c>
      <c r="H272" s="15">
        <f t="shared" si="124"/>
        <v>30148.1</v>
      </c>
      <c r="I272" s="15">
        <f t="shared" si="124"/>
        <v>28806.2</v>
      </c>
      <c r="J272" s="15">
        <f t="shared" si="124"/>
        <v>0</v>
      </c>
      <c r="K272" s="15">
        <f t="shared" si="124"/>
        <v>28806.2</v>
      </c>
      <c r="L272" s="15">
        <f t="shared" si="124"/>
        <v>29811.2</v>
      </c>
      <c r="M272" s="15">
        <f t="shared" si="124"/>
        <v>0</v>
      </c>
      <c r="N272" s="15">
        <f t="shared" si="124"/>
        <v>29811.2</v>
      </c>
    </row>
    <row r="273" spans="1:14" ht="47.25">
      <c r="A273" s="22" t="s">
        <v>40</v>
      </c>
      <c r="B273" s="24" t="s">
        <v>538</v>
      </c>
      <c r="C273" s="24" t="s">
        <v>281</v>
      </c>
      <c r="D273" s="62" t="s">
        <v>426</v>
      </c>
      <c r="E273" s="26"/>
      <c r="F273" s="15">
        <f aca="true" t="shared" si="125" ref="F273:N273">F274</f>
        <v>2120</v>
      </c>
      <c r="G273" s="15">
        <f t="shared" si="125"/>
        <v>0</v>
      </c>
      <c r="H273" s="15">
        <f t="shared" si="125"/>
        <v>2120</v>
      </c>
      <c r="I273" s="15">
        <f t="shared" si="125"/>
        <v>2220</v>
      </c>
      <c r="J273" s="15">
        <f t="shared" si="125"/>
        <v>0</v>
      </c>
      <c r="K273" s="15">
        <f t="shared" si="125"/>
        <v>2220</v>
      </c>
      <c r="L273" s="15">
        <f t="shared" si="125"/>
        <v>2350</v>
      </c>
      <c r="M273" s="15">
        <f t="shared" si="125"/>
        <v>0</v>
      </c>
      <c r="N273" s="15">
        <f t="shared" si="125"/>
        <v>2350</v>
      </c>
    </row>
    <row r="274" spans="1:14" ht="173.25">
      <c r="A274" s="69" t="s">
        <v>622</v>
      </c>
      <c r="B274" s="24" t="s">
        <v>538</v>
      </c>
      <c r="C274" s="24" t="s">
        <v>281</v>
      </c>
      <c r="D274" s="26" t="s">
        <v>181</v>
      </c>
      <c r="E274" s="26">
        <v>100</v>
      </c>
      <c r="F274" s="15">
        <f>SUM(G274:H274)</f>
        <v>2120</v>
      </c>
      <c r="G274" s="17"/>
      <c r="H274" s="17">
        <v>2120</v>
      </c>
      <c r="I274" s="15">
        <f>SUM(J274:K274)</f>
        <v>2220</v>
      </c>
      <c r="J274" s="17"/>
      <c r="K274" s="17">
        <v>2220</v>
      </c>
      <c r="L274" s="15">
        <f>SUM(M274:N274)</f>
        <v>2350</v>
      </c>
      <c r="M274" s="17"/>
      <c r="N274" s="17">
        <v>2350</v>
      </c>
    </row>
    <row r="275" spans="1:14" ht="110.25">
      <c r="A275" s="22" t="s">
        <v>39</v>
      </c>
      <c r="B275" s="24" t="s">
        <v>538</v>
      </c>
      <c r="C275" s="24" t="s">
        <v>281</v>
      </c>
      <c r="D275" s="62" t="s">
        <v>38</v>
      </c>
      <c r="E275" s="26"/>
      <c r="F275" s="15">
        <f aca="true" t="shared" si="126" ref="F275:N275">SUM(F276:F278)</f>
        <v>27713.1</v>
      </c>
      <c r="G275" s="15">
        <f t="shared" si="126"/>
        <v>0</v>
      </c>
      <c r="H275" s="15">
        <v>27713.1</v>
      </c>
      <c r="I275" s="15">
        <f t="shared" si="126"/>
        <v>26586.2</v>
      </c>
      <c r="J275" s="15">
        <f t="shared" si="126"/>
        <v>0</v>
      </c>
      <c r="K275" s="15">
        <f t="shared" si="126"/>
        <v>26586.2</v>
      </c>
      <c r="L275" s="15">
        <f t="shared" si="126"/>
        <v>27461.2</v>
      </c>
      <c r="M275" s="15">
        <f t="shared" si="126"/>
        <v>0</v>
      </c>
      <c r="N275" s="15">
        <f t="shared" si="126"/>
        <v>27461.2</v>
      </c>
    </row>
    <row r="276" spans="1:14" ht="220.5">
      <c r="A276" s="68" t="s">
        <v>357</v>
      </c>
      <c r="B276" s="24" t="s">
        <v>538</v>
      </c>
      <c r="C276" s="24" t="s">
        <v>281</v>
      </c>
      <c r="D276" s="26" t="s">
        <v>183</v>
      </c>
      <c r="E276" s="26">
        <v>100</v>
      </c>
      <c r="F276" s="15">
        <f>SUM(G276:H276)</f>
        <v>22522</v>
      </c>
      <c r="G276" s="17"/>
      <c r="H276" s="17">
        <v>22522</v>
      </c>
      <c r="I276" s="15">
        <f>SUM(J276:K276)</f>
        <v>23570</v>
      </c>
      <c r="J276" s="17"/>
      <c r="K276" s="17">
        <v>23570</v>
      </c>
      <c r="L276" s="15">
        <f>SUM(M276:N276)</f>
        <v>24530</v>
      </c>
      <c r="M276" s="17"/>
      <c r="N276" s="17">
        <v>24530</v>
      </c>
    </row>
    <row r="277" spans="1:14" ht="126">
      <c r="A277" s="69" t="s">
        <v>618</v>
      </c>
      <c r="B277" s="24" t="s">
        <v>538</v>
      </c>
      <c r="C277" s="24" t="s">
        <v>281</v>
      </c>
      <c r="D277" s="26" t="s">
        <v>183</v>
      </c>
      <c r="E277" s="26">
        <v>200</v>
      </c>
      <c r="F277" s="15">
        <f>SUM(G277:H277)</f>
        <v>5179.1</v>
      </c>
      <c r="G277" s="17"/>
      <c r="H277" s="17">
        <v>5179.1</v>
      </c>
      <c r="I277" s="15">
        <f>SUM(J277:K277)</f>
        <v>3004.2</v>
      </c>
      <c r="J277" s="17"/>
      <c r="K277" s="17">
        <v>3004.2</v>
      </c>
      <c r="L277" s="15">
        <f>SUM(M277:N277)</f>
        <v>2919.2</v>
      </c>
      <c r="M277" s="17"/>
      <c r="N277" s="17">
        <v>2919.2</v>
      </c>
    </row>
    <row r="278" spans="1:14" ht="110.25">
      <c r="A278" s="69" t="s">
        <v>619</v>
      </c>
      <c r="B278" s="24" t="s">
        <v>538</v>
      </c>
      <c r="C278" s="24" t="s">
        <v>281</v>
      </c>
      <c r="D278" s="26" t="s">
        <v>183</v>
      </c>
      <c r="E278" s="26">
        <v>800</v>
      </c>
      <c r="F278" s="15">
        <f>SUM(G278:H278)</f>
        <v>12</v>
      </c>
      <c r="G278" s="17"/>
      <c r="H278" s="17">
        <v>12</v>
      </c>
      <c r="I278" s="15">
        <f>SUM(J278:K278)</f>
        <v>12</v>
      </c>
      <c r="J278" s="17"/>
      <c r="K278" s="17">
        <v>12</v>
      </c>
      <c r="L278" s="15">
        <f>SUM(M278:N278)</f>
        <v>12</v>
      </c>
      <c r="M278" s="17"/>
      <c r="N278" s="17">
        <v>12</v>
      </c>
    </row>
    <row r="279" spans="1:14" ht="47.25">
      <c r="A279" s="69" t="s">
        <v>479</v>
      </c>
      <c r="B279" s="24" t="s">
        <v>538</v>
      </c>
      <c r="C279" s="24" t="s">
        <v>281</v>
      </c>
      <c r="D279" s="62" t="s">
        <v>477</v>
      </c>
      <c r="E279" s="26"/>
      <c r="F279" s="15">
        <f>SUM(F280:F281)</f>
        <v>315</v>
      </c>
      <c r="G279" s="15">
        <f aca="true" t="shared" si="127" ref="G279:N279">SUM(G280:G281)</f>
        <v>0</v>
      </c>
      <c r="H279" s="15">
        <f t="shared" si="127"/>
        <v>315</v>
      </c>
      <c r="I279" s="15">
        <f t="shared" si="127"/>
        <v>0</v>
      </c>
      <c r="J279" s="15">
        <f t="shared" si="127"/>
        <v>0</v>
      </c>
      <c r="K279" s="15">
        <f t="shared" si="127"/>
        <v>0</v>
      </c>
      <c r="L279" s="15">
        <f t="shared" si="127"/>
        <v>0</v>
      </c>
      <c r="M279" s="15">
        <f t="shared" si="127"/>
        <v>0</v>
      </c>
      <c r="N279" s="15">
        <f t="shared" si="127"/>
        <v>0</v>
      </c>
    </row>
    <row r="280" spans="1:14" ht="63">
      <c r="A280" s="69" t="s">
        <v>466</v>
      </c>
      <c r="B280" s="24" t="s">
        <v>538</v>
      </c>
      <c r="C280" s="24" t="s">
        <v>281</v>
      </c>
      <c r="D280" s="26" t="s">
        <v>478</v>
      </c>
      <c r="E280" s="26" t="s">
        <v>386</v>
      </c>
      <c r="F280" s="15">
        <f>SUM(G280:H280)</f>
        <v>55</v>
      </c>
      <c r="G280" s="17"/>
      <c r="H280" s="17">
        <v>55</v>
      </c>
      <c r="I280" s="15">
        <f>SUM(J280:K280)</f>
        <v>0</v>
      </c>
      <c r="J280" s="17"/>
      <c r="K280" s="17"/>
      <c r="L280" s="15">
        <f>SUM(M280:N280)</f>
        <v>0</v>
      </c>
      <c r="M280" s="17"/>
      <c r="N280" s="17"/>
    </row>
    <row r="281" spans="1:14" ht="47.25">
      <c r="A281" s="69" t="s">
        <v>779</v>
      </c>
      <c r="B281" s="24" t="s">
        <v>538</v>
      </c>
      <c r="C281" s="24" t="s">
        <v>281</v>
      </c>
      <c r="D281" s="26" t="s">
        <v>478</v>
      </c>
      <c r="E281" s="26" t="s">
        <v>59</v>
      </c>
      <c r="F281" s="15">
        <f>SUM(G281:H281)</f>
        <v>260</v>
      </c>
      <c r="G281" s="17"/>
      <c r="H281" s="17">
        <f>150+110</f>
        <v>260</v>
      </c>
      <c r="I281" s="15">
        <f>SUM(J281:K281)</f>
        <v>0</v>
      </c>
      <c r="J281" s="17"/>
      <c r="K281" s="17"/>
      <c r="L281" s="15">
        <f>SUM(M281:N281)</f>
        <v>0</v>
      </c>
      <c r="M281" s="17"/>
      <c r="N281" s="17"/>
    </row>
    <row r="282" spans="1:14" s="21" customFormat="1" ht="22.5" customHeight="1">
      <c r="A282" s="105" t="s">
        <v>906</v>
      </c>
      <c r="B282" s="55" t="s">
        <v>282</v>
      </c>
      <c r="C282" s="59"/>
      <c r="D282" s="59"/>
      <c r="E282" s="59"/>
      <c r="F282" s="58">
        <f aca="true" t="shared" si="128" ref="F282:N282">SUM(F283,F320)</f>
        <v>160151.9</v>
      </c>
      <c r="G282" s="58">
        <f t="shared" si="128"/>
        <v>45752.700000000004</v>
      </c>
      <c r="H282" s="58">
        <f t="shared" si="128"/>
        <v>114399.19999999998</v>
      </c>
      <c r="I282" s="58">
        <f t="shared" si="128"/>
        <v>122308.7</v>
      </c>
      <c r="J282" s="58">
        <f t="shared" si="128"/>
        <v>38095.7</v>
      </c>
      <c r="K282" s="58">
        <f t="shared" si="128"/>
        <v>84213</v>
      </c>
      <c r="L282" s="58">
        <f t="shared" si="128"/>
        <v>83989.7</v>
      </c>
      <c r="M282" s="58">
        <f t="shared" si="128"/>
        <v>95.7</v>
      </c>
      <c r="N282" s="58">
        <f t="shared" si="128"/>
        <v>83894</v>
      </c>
    </row>
    <row r="283" spans="1:14" ht="23.25" customHeight="1">
      <c r="A283" s="153" t="s">
        <v>907</v>
      </c>
      <c r="B283" s="57" t="s">
        <v>282</v>
      </c>
      <c r="C283" s="57" t="s">
        <v>418</v>
      </c>
      <c r="D283" s="26"/>
      <c r="E283" s="26"/>
      <c r="F283" s="58">
        <f>SUM(F284,F289)</f>
        <v>144220.3</v>
      </c>
      <c r="G283" s="58">
        <f aca="true" t="shared" si="129" ref="G283:N283">SUM(G284,G289)</f>
        <v>42497.100000000006</v>
      </c>
      <c r="H283" s="58">
        <f t="shared" si="129"/>
        <v>101723.19999999998</v>
      </c>
      <c r="I283" s="58">
        <f t="shared" si="129"/>
        <v>113462.7</v>
      </c>
      <c r="J283" s="58">
        <f t="shared" si="129"/>
        <v>38095.7</v>
      </c>
      <c r="K283" s="58">
        <f t="shared" si="129"/>
        <v>75367</v>
      </c>
      <c r="L283" s="58">
        <f t="shared" si="129"/>
        <v>74883.7</v>
      </c>
      <c r="M283" s="58">
        <f t="shared" si="129"/>
        <v>95.7</v>
      </c>
      <c r="N283" s="58">
        <f t="shared" si="129"/>
        <v>74788</v>
      </c>
    </row>
    <row r="284" spans="1:14" ht="78.75">
      <c r="A284" s="22" t="s">
        <v>498</v>
      </c>
      <c r="B284" s="24" t="s">
        <v>282</v>
      </c>
      <c r="C284" s="24" t="s">
        <v>418</v>
      </c>
      <c r="D284" s="65" t="s">
        <v>510</v>
      </c>
      <c r="E284" s="26"/>
      <c r="F284" s="15">
        <f>F285</f>
        <v>220.3</v>
      </c>
      <c r="G284" s="15">
        <f aca="true" t="shared" si="130" ref="G284:N285">G285</f>
        <v>209.3</v>
      </c>
      <c r="H284" s="15">
        <f t="shared" si="130"/>
        <v>11</v>
      </c>
      <c r="I284" s="15">
        <f t="shared" si="130"/>
        <v>0</v>
      </c>
      <c r="J284" s="15">
        <f t="shared" si="130"/>
        <v>0</v>
      </c>
      <c r="K284" s="15">
        <f t="shared" si="130"/>
        <v>0</v>
      </c>
      <c r="L284" s="15">
        <f t="shared" si="130"/>
        <v>0</v>
      </c>
      <c r="M284" s="15">
        <f t="shared" si="130"/>
        <v>0</v>
      </c>
      <c r="N284" s="15">
        <f t="shared" si="130"/>
        <v>0</v>
      </c>
    </row>
    <row r="285" spans="1:14" ht="110.25">
      <c r="A285" s="66" t="s">
        <v>963</v>
      </c>
      <c r="B285" s="24" t="s">
        <v>282</v>
      </c>
      <c r="C285" s="24" t="s">
        <v>418</v>
      </c>
      <c r="D285" s="65" t="s">
        <v>964</v>
      </c>
      <c r="E285" s="59"/>
      <c r="F285" s="15">
        <f>F286</f>
        <v>220.3</v>
      </c>
      <c r="G285" s="15">
        <f t="shared" si="130"/>
        <v>209.3</v>
      </c>
      <c r="H285" s="15">
        <f t="shared" si="130"/>
        <v>11</v>
      </c>
      <c r="I285" s="15">
        <f t="shared" si="130"/>
        <v>0</v>
      </c>
      <c r="J285" s="15">
        <f t="shared" si="130"/>
        <v>0</v>
      </c>
      <c r="K285" s="15">
        <f t="shared" si="130"/>
        <v>0</v>
      </c>
      <c r="L285" s="15">
        <f t="shared" si="130"/>
        <v>0</v>
      </c>
      <c r="M285" s="15">
        <f t="shared" si="130"/>
        <v>0</v>
      </c>
      <c r="N285" s="15">
        <f t="shared" si="130"/>
        <v>0</v>
      </c>
    </row>
    <row r="286" spans="1:14" ht="126">
      <c r="A286" s="66" t="s">
        <v>966</v>
      </c>
      <c r="B286" s="24" t="s">
        <v>282</v>
      </c>
      <c r="C286" s="24" t="s">
        <v>418</v>
      </c>
      <c r="D286" s="65" t="s">
        <v>965</v>
      </c>
      <c r="E286" s="26"/>
      <c r="F286" s="15">
        <f>SUM(F287:F288)</f>
        <v>220.3</v>
      </c>
      <c r="G286" s="15">
        <f aca="true" t="shared" si="131" ref="G286:N286">SUM(G287:G288)</f>
        <v>209.3</v>
      </c>
      <c r="H286" s="15">
        <f t="shared" si="131"/>
        <v>11</v>
      </c>
      <c r="I286" s="15">
        <f t="shared" si="131"/>
        <v>0</v>
      </c>
      <c r="J286" s="15">
        <f t="shared" si="131"/>
        <v>0</v>
      </c>
      <c r="K286" s="15">
        <f t="shared" si="131"/>
        <v>0</v>
      </c>
      <c r="L286" s="15">
        <f t="shared" si="131"/>
        <v>0</v>
      </c>
      <c r="M286" s="15">
        <f t="shared" si="131"/>
        <v>0</v>
      </c>
      <c r="N286" s="15">
        <f t="shared" si="131"/>
        <v>0</v>
      </c>
    </row>
    <row r="287" spans="1:14" ht="189">
      <c r="A287" s="66" t="s">
        <v>593</v>
      </c>
      <c r="B287" s="24" t="s">
        <v>282</v>
      </c>
      <c r="C287" s="24" t="s">
        <v>418</v>
      </c>
      <c r="D287" s="67" t="s">
        <v>96</v>
      </c>
      <c r="E287" s="26" t="s">
        <v>56</v>
      </c>
      <c r="F287" s="15">
        <f>SUM(G287:H287)</f>
        <v>209.3</v>
      </c>
      <c r="G287" s="15">
        <v>209.3</v>
      </c>
      <c r="H287" s="15"/>
      <c r="I287" s="15">
        <f>SUM(J287:K287)</f>
        <v>0</v>
      </c>
      <c r="J287" s="15"/>
      <c r="K287" s="15"/>
      <c r="L287" s="15">
        <f>SUM(M287:N287)</f>
        <v>0</v>
      </c>
      <c r="M287" s="15">
        <v>0</v>
      </c>
      <c r="N287" s="15"/>
    </row>
    <row r="288" spans="1:14" ht="189">
      <c r="A288" s="68" t="s">
        <v>731</v>
      </c>
      <c r="B288" s="24" t="s">
        <v>282</v>
      </c>
      <c r="C288" s="24" t="s">
        <v>418</v>
      </c>
      <c r="D288" s="113" t="s">
        <v>792</v>
      </c>
      <c r="E288" s="26" t="s">
        <v>56</v>
      </c>
      <c r="F288" s="15">
        <f>SUM(G288:H288)</f>
        <v>11</v>
      </c>
      <c r="G288" s="15"/>
      <c r="H288" s="15">
        <v>11</v>
      </c>
      <c r="I288" s="15">
        <f>SUM(J288:K288)</f>
        <v>0</v>
      </c>
      <c r="J288" s="15"/>
      <c r="K288" s="15"/>
      <c r="L288" s="15">
        <f>SUM(M288:N288)</f>
        <v>0</v>
      </c>
      <c r="M288" s="15">
        <v>0</v>
      </c>
      <c r="N288" s="15"/>
    </row>
    <row r="289" spans="1:14" ht="78.75">
      <c r="A289" s="22" t="s">
        <v>831</v>
      </c>
      <c r="B289" s="24" t="s">
        <v>282</v>
      </c>
      <c r="C289" s="24" t="s">
        <v>418</v>
      </c>
      <c r="D289" s="62" t="s">
        <v>523</v>
      </c>
      <c r="E289" s="26"/>
      <c r="F289" s="15">
        <f>SUM(F290,F300,F309,)</f>
        <v>144000</v>
      </c>
      <c r="G289" s="15">
        <f aca="true" t="shared" si="132" ref="G289:N289">SUM(G290,G300,G309,)</f>
        <v>42287.8</v>
      </c>
      <c r="H289" s="15">
        <f t="shared" si="132"/>
        <v>101712.19999999998</v>
      </c>
      <c r="I289" s="15">
        <f t="shared" si="132"/>
        <v>113462.7</v>
      </c>
      <c r="J289" s="15">
        <f t="shared" si="132"/>
        <v>38095.7</v>
      </c>
      <c r="K289" s="15">
        <f t="shared" si="132"/>
        <v>75367</v>
      </c>
      <c r="L289" s="15">
        <f t="shared" si="132"/>
        <v>74883.7</v>
      </c>
      <c r="M289" s="15">
        <f t="shared" si="132"/>
        <v>95.7</v>
      </c>
      <c r="N289" s="15">
        <f t="shared" si="132"/>
        <v>74788</v>
      </c>
    </row>
    <row r="290" spans="1:14" ht="110.25">
      <c r="A290" s="22" t="s">
        <v>847</v>
      </c>
      <c r="B290" s="24" t="s">
        <v>282</v>
      </c>
      <c r="C290" s="24" t="s">
        <v>418</v>
      </c>
      <c r="D290" s="62" t="s">
        <v>524</v>
      </c>
      <c r="E290" s="26"/>
      <c r="F290" s="15">
        <f>SUM(F291,F295,F298)</f>
        <v>17377.6</v>
      </c>
      <c r="G290" s="15">
        <f aca="true" t="shared" si="133" ref="G290:N290">SUM(G291,G295,G298)</f>
        <v>95.7</v>
      </c>
      <c r="H290" s="15">
        <f t="shared" si="133"/>
        <v>17281.9</v>
      </c>
      <c r="I290" s="15">
        <f t="shared" si="133"/>
        <v>16518.7</v>
      </c>
      <c r="J290" s="15">
        <f t="shared" si="133"/>
        <v>95.7</v>
      </c>
      <c r="K290" s="15">
        <f t="shared" si="133"/>
        <v>16423</v>
      </c>
      <c r="L290" s="15">
        <f t="shared" si="133"/>
        <v>17057.7</v>
      </c>
      <c r="M290" s="15">
        <f t="shared" si="133"/>
        <v>95.7</v>
      </c>
      <c r="N290" s="15">
        <f t="shared" si="133"/>
        <v>16962</v>
      </c>
    </row>
    <row r="291" spans="1:14" ht="94.5">
      <c r="A291" s="22" t="s">
        <v>546</v>
      </c>
      <c r="B291" s="24" t="s">
        <v>282</v>
      </c>
      <c r="C291" s="24" t="s">
        <v>418</v>
      </c>
      <c r="D291" s="62" t="s">
        <v>525</v>
      </c>
      <c r="E291" s="26"/>
      <c r="F291" s="15">
        <f aca="true" t="shared" si="134" ref="F291:N291">SUM(F292:F294)</f>
        <v>16344.4</v>
      </c>
      <c r="G291" s="15">
        <f t="shared" si="134"/>
        <v>0</v>
      </c>
      <c r="H291" s="15">
        <f t="shared" si="134"/>
        <v>16344.4</v>
      </c>
      <c r="I291" s="15">
        <f t="shared" si="134"/>
        <v>16418</v>
      </c>
      <c r="J291" s="15">
        <f t="shared" si="134"/>
        <v>0</v>
      </c>
      <c r="K291" s="15">
        <f t="shared" si="134"/>
        <v>16418</v>
      </c>
      <c r="L291" s="15">
        <f t="shared" si="134"/>
        <v>16957</v>
      </c>
      <c r="M291" s="15">
        <f t="shared" si="134"/>
        <v>0</v>
      </c>
      <c r="N291" s="15">
        <f t="shared" si="134"/>
        <v>16957</v>
      </c>
    </row>
    <row r="292" spans="1:14" ht="220.5">
      <c r="A292" s="68" t="s">
        <v>74</v>
      </c>
      <c r="B292" s="24" t="s">
        <v>282</v>
      </c>
      <c r="C292" s="24" t="s">
        <v>418</v>
      </c>
      <c r="D292" s="26" t="s">
        <v>186</v>
      </c>
      <c r="E292" s="26">
        <v>100</v>
      </c>
      <c r="F292" s="15">
        <f>SUM(G292:H292)</f>
        <v>13595</v>
      </c>
      <c r="G292" s="17"/>
      <c r="H292" s="17">
        <v>13595</v>
      </c>
      <c r="I292" s="15">
        <f>SUM(J292:K292)</f>
        <v>15098</v>
      </c>
      <c r="J292" s="17"/>
      <c r="K292" s="17">
        <v>15098</v>
      </c>
      <c r="L292" s="15">
        <f>SUM(M292:N292)</f>
        <v>15637</v>
      </c>
      <c r="M292" s="17"/>
      <c r="N292" s="17">
        <v>15637</v>
      </c>
    </row>
    <row r="293" spans="1:14" ht="126">
      <c r="A293" s="69" t="s">
        <v>75</v>
      </c>
      <c r="B293" s="24" t="s">
        <v>282</v>
      </c>
      <c r="C293" s="24" t="s">
        <v>418</v>
      </c>
      <c r="D293" s="26" t="s">
        <v>186</v>
      </c>
      <c r="E293" s="26">
        <v>200</v>
      </c>
      <c r="F293" s="15">
        <f>SUM(G293:H293)</f>
        <v>2426.4</v>
      </c>
      <c r="G293" s="17"/>
      <c r="H293" s="17">
        <v>2426.4</v>
      </c>
      <c r="I293" s="15">
        <f>SUM(J293:K293)</f>
        <v>997</v>
      </c>
      <c r="J293" s="17"/>
      <c r="K293" s="17">
        <v>997</v>
      </c>
      <c r="L293" s="15">
        <f>SUM(M293:N293)</f>
        <v>997</v>
      </c>
      <c r="M293" s="17"/>
      <c r="N293" s="17">
        <v>997</v>
      </c>
    </row>
    <row r="294" spans="1:14" ht="110.25">
      <c r="A294" s="69" t="s">
        <v>76</v>
      </c>
      <c r="B294" s="24" t="s">
        <v>282</v>
      </c>
      <c r="C294" s="24" t="s">
        <v>418</v>
      </c>
      <c r="D294" s="26" t="s">
        <v>186</v>
      </c>
      <c r="E294" s="26">
        <v>800</v>
      </c>
      <c r="F294" s="15">
        <f>SUM(G294:H294)</f>
        <v>323</v>
      </c>
      <c r="G294" s="17"/>
      <c r="H294" s="17">
        <v>323</v>
      </c>
      <c r="I294" s="15">
        <f>SUM(J294:K294)</f>
        <v>323</v>
      </c>
      <c r="J294" s="17"/>
      <c r="K294" s="17">
        <v>323</v>
      </c>
      <c r="L294" s="15">
        <f>SUM(M294:N294)</f>
        <v>323</v>
      </c>
      <c r="M294" s="17"/>
      <c r="N294" s="17">
        <v>323</v>
      </c>
    </row>
    <row r="295" spans="1:14" ht="47.25">
      <c r="A295" s="66" t="s">
        <v>43</v>
      </c>
      <c r="B295" s="24" t="s">
        <v>282</v>
      </c>
      <c r="C295" s="24" t="s">
        <v>418</v>
      </c>
      <c r="D295" s="62" t="s">
        <v>594</v>
      </c>
      <c r="E295" s="26"/>
      <c r="F295" s="15">
        <f>F296+F297</f>
        <v>958.7</v>
      </c>
      <c r="G295" s="15">
        <f aca="true" t="shared" si="135" ref="G295:N295">G296+G297</f>
        <v>95.7</v>
      </c>
      <c r="H295" s="15">
        <f t="shared" si="135"/>
        <v>863</v>
      </c>
      <c r="I295" s="15">
        <f t="shared" si="135"/>
        <v>100.7</v>
      </c>
      <c r="J295" s="15">
        <f t="shared" si="135"/>
        <v>95.7</v>
      </c>
      <c r="K295" s="15">
        <f t="shared" si="135"/>
        <v>5</v>
      </c>
      <c r="L295" s="15">
        <f t="shared" si="135"/>
        <v>100.7</v>
      </c>
      <c r="M295" s="15">
        <f t="shared" si="135"/>
        <v>95.7</v>
      </c>
      <c r="N295" s="15">
        <f t="shared" si="135"/>
        <v>5</v>
      </c>
    </row>
    <row r="296" spans="1:14" ht="141.75">
      <c r="A296" s="66" t="s">
        <v>350</v>
      </c>
      <c r="B296" s="26" t="s">
        <v>282</v>
      </c>
      <c r="C296" s="26" t="s">
        <v>418</v>
      </c>
      <c r="D296" s="62" t="s">
        <v>345</v>
      </c>
      <c r="E296" s="26" t="s">
        <v>386</v>
      </c>
      <c r="F296" s="15">
        <f>SUM(G296:H296)</f>
        <v>100.7</v>
      </c>
      <c r="G296" s="15">
        <v>95.7</v>
      </c>
      <c r="H296" s="15">
        <v>5</v>
      </c>
      <c r="I296" s="15">
        <f>J296+K296</f>
        <v>95.7</v>
      </c>
      <c r="J296" s="15">
        <v>95.7</v>
      </c>
      <c r="K296" s="15"/>
      <c r="L296" s="15">
        <f>M296+N296</f>
        <v>95.7</v>
      </c>
      <c r="M296" s="15">
        <v>95.7</v>
      </c>
      <c r="N296" s="15"/>
    </row>
    <row r="297" spans="1:14" ht="78.75">
      <c r="A297" s="66" t="s">
        <v>428</v>
      </c>
      <c r="B297" s="24" t="s">
        <v>282</v>
      </c>
      <c r="C297" s="24" t="s">
        <v>418</v>
      </c>
      <c r="D297" s="26" t="s">
        <v>427</v>
      </c>
      <c r="E297" s="26" t="s">
        <v>386</v>
      </c>
      <c r="F297" s="15">
        <f>SUM(G297:H297)</f>
        <v>858</v>
      </c>
      <c r="G297" s="17"/>
      <c r="H297" s="17">
        <v>858</v>
      </c>
      <c r="I297" s="15">
        <f>SUM(J297:K297)</f>
        <v>5</v>
      </c>
      <c r="J297" s="17"/>
      <c r="K297" s="17">
        <v>5</v>
      </c>
      <c r="L297" s="15">
        <f>SUM(M297:N297)</f>
        <v>5</v>
      </c>
      <c r="M297" s="17"/>
      <c r="N297" s="17">
        <v>5</v>
      </c>
    </row>
    <row r="298" spans="1:14" ht="63">
      <c r="A298" s="66" t="s">
        <v>470</v>
      </c>
      <c r="B298" s="24" t="s">
        <v>282</v>
      </c>
      <c r="C298" s="24" t="s">
        <v>418</v>
      </c>
      <c r="D298" s="62" t="s">
        <v>102</v>
      </c>
      <c r="E298" s="26"/>
      <c r="F298" s="15">
        <f>F299</f>
        <v>74.5</v>
      </c>
      <c r="G298" s="15">
        <f aca="true" t="shared" si="136" ref="G298:N298">G299</f>
        <v>0</v>
      </c>
      <c r="H298" s="15">
        <f t="shared" si="136"/>
        <v>74.5</v>
      </c>
      <c r="I298" s="15">
        <f t="shared" si="136"/>
        <v>0</v>
      </c>
      <c r="J298" s="15">
        <f t="shared" si="136"/>
        <v>0</v>
      </c>
      <c r="K298" s="15">
        <f t="shared" si="136"/>
        <v>0</v>
      </c>
      <c r="L298" s="15">
        <f t="shared" si="136"/>
        <v>0</v>
      </c>
      <c r="M298" s="15">
        <f t="shared" si="136"/>
        <v>0</v>
      </c>
      <c r="N298" s="15">
        <f t="shared" si="136"/>
        <v>0</v>
      </c>
    </row>
    <row r="299" spans="1:14" ht="63">
      <c r="A299" s="66" t="s">
        <v>466</v>
      </c>
      <c r="B299" s="24" t="s">
        <v>282</v>
      </c>
      <c r="C299" s="24" t="s">
        <v>418</v>
      </c>
      <c r="D299" s="26" t="s">
        <v>103</v>
      </c>
      <c r="E299" s="26" t="s">
        <v>386</v>
      </c>
      <c r="F299" s="15">
        <f>SUM(G299:H299)</f>
        <v>74.5</v>
      </c>
      <c r="G299" s="15"/>
      <c r="H299" s="15">
        <v>74.5</v>
      </c>
      <c r="I299" s="15">
        <f>J299+K299</f>
        <v>0</v>
      </c>
      <c r="J299" s="15"/>
      <c r="K299" s="15"/>
      <c r="L299" s="15">
        <f>M299+N299</f>
        <v>0</v>
      </c>
      <c r="M299" s="15"/>
      <c r="N299" s="15"/>
    </row>
    <row r="300" spans="1:14" ht="110.25">
      <c r="A300" s="22" t="s">
        <v>848</v>
      </c>
      <c r="B300" s="24" t="s">
        <v>282</v>
      </c>
      <c r="C300" s="24" t="s">
        <v>418</v>
      </c>
      <c r="D300" s="62" t="s">
        <v>44</v>
      </c>
      <c r="E300" s="26"/>
      <c r="F300" s="15">
        <f>SUM(F301,F306)</f>
        <v>2396.2</v>
      </c>
      <c r="G300" s="15">
        <f aca="true" t="shared" si="137" ref="G300:N300">SUM(G301,G306)</f>
        <v>278.1</v>
      </c>
      <c r="H300" s="15">
        <f t="shared" si="137"/>
        <v>2118.1</v>
      </c>
      <c r="I300" s="15">
        <f t="shared" si="137"/>
        <v>2099</v>
      </c>
      <c r="J300" s="15">
        <f t="shared" si="137"/>
        <v>0</v>
      </c>
      <c r="K300" s="15">
        <f t="shared" si="137"/>
        <v>2099</v>
      </c>
      <c r="L300" s="15">
        <f t="shared" si="137"/>
        <v>2172</v>
      </c>
      <c r="M300" s="15">
        <f t="shared" si="137"/>
        <v>0</v>
      </c>
      <c r="N300" s="15">
        <f t="shared" si="137"/>
        <v>2172</v>
      </c>
    </row>
    <row r="301" spans="1:14" ht="94.5">
      <c r="A301" s="22" t="s">
        <v>546</v>
      </c>
      <c r="B301" s="24" t="s">
        <v>282</v>
      </c>
      <c r="C301" s="24" t="s">
        <v>418</v>
      </c>
      <c r="D301" s="62" t="s">
        <v>45</v>
      </c>
      <c r="E301" s="26"/>
      <c r="F301" s="15">
        <f>SUM(F302:F305)</f>
        <v>2384.7</v>
      </c>
      <c r="G301" s="15">
        <f aca="true" t="shared" si="138" ref="G301:N301">SUM(G302:G305)</f>
        <v>278.1</v>
      </c>
      <c r="H301" s="15">
        <f t="shared" si="138"/>
        <v>2106.6</v>
      </c>
      <c r="I301" s="15">
        <f t="shared" si="138"/>
        <v>2099</v>
      </c>
      <c r="J301" s="15">
        <f t="shared" si="138"/>
        <v>0</v>
      </c>
      <c r="K301" s="15">
        <f t="shared" si="138"/>
        <v>2099</v>
      </c>
      <c r="L301" s="15">
        <f t="shared" si="138"/>
        <v>2172</v>
      </c>
      <c r="M301" s="15">
        <f t="shared" si="138"/>
        <v>0</v>
      </c>
      <c r="N301" s="15">
        <f t="shared" si="138"/>
        <v>2172</v>
      </c>
    </row>
    <row r="302" spans="1:14" ht="220.5">
      <c r="A302" s="68" t="s">
        <v>123</v>
      </c>
      <c r="B302" s="24" t="s">
        <v>282</v>
      </c>
      <c r="C302" s="24" t="s">
        <v>418</v>
      </c>
      <c r="D302" s="26" t="s">
        <v>187</v>
      </c>
      <c r="E302" s="64" t="s">
        <v>384</v>
      </c>
      <c r="F302" s="15">
        <f>SUM(G302:H302)</f>
        <v>1823.4</v>
      </c>
      <c r="G302" s="17"/>
      <c r="H302" s="17">
        <f>1883.4-60</f>
        <v>1823.4</v>
      </c>
      <c r="I302" s="15">
        <f>SUM(J302:K302)</f>
        <v>2091</v>
      </c>
      <c r="J302" s="17"/>
      <c r="K302" s="17">
        <v>2091</v>
      </c>
      <c r="L302" s="15">
        <f>SUM(M302:N302)</f>
        <v>2164</v>
      </c>
      <c r="M302" s="17"/>
      <c r="N302" s="17">
        <v>2164</v>
      </c>
    </row>
    <row r="303" spans="1:14" ht="126">
      <c r="A303" s="69" t="s">
        <v>577</v>
      </c>
      <c r="B303" s="24" t="s">
        <v>282</v>
      </c>
      <c r="C303" s="24" t="s">
        <v>418</v>
      </c>
      <c r="D303" s="26" t="s">
        <v>187</v>
      </c>
      <c r="E303" s="64" t="s">
        <v>386</v>
      </c>
      <c r="F303" s="15">
        <f>SUM(G303:H303)</f>
        <v>265.9</v>
      </c>
      <c r="G303" s="17"/>
      <c r="H303" s="17">
        <v>265.9</v>
      </c>
      <c r="I303" s="15">
        <f>SUM(J303:K303)</f>
        <v>5</v>
      </c>
      <c r="J303" s="17"/>
      <c r="K303" s="17">
        <v>5</v>
      </c>
      <c r="L303" s="15">
        <f>SUM(M303:N303)</f>
        <v>5</v>
      </c>
      <c r="M303" s="17"/>
      <c r="N303" s="17">
        <v>5</v>
      </c>
    </row>
    <row r="304" spans="1:14" ht="110.25">
      <c r="A304" s="69" t="s">
        <v>578</v>
      </c>
      <c r="B304" s="24" t="s">
        <v>282</v>
      </c>
      <c r="C304" s="24" t="s">
        <v>418</v>
      </c>
      <c r="D304" s="26" t="s">
        <v>187</v>
      </c>
      <c r="E304" s="64" t="s">
        <v>48</v>
      </c>
      <c r="F304" s="15">
        <f>SUM(G304:H304)</f>
        <v>2.7</v>
      </c>
      <c r="G304" s="17"/>
      <c r="H304" s="17">
        <v>2.7</v>
      </c>
      <c r="I304" s="15">
        <f>SUM(J304:K304)</f>
        <v>3</v>
      </c>
      <c r="J304" s="17"/>
      <c r="K304" s="17">
        <v>3</v>
      </c>
      <c r="L304" s="15">
        <f>SUM(M304:N304)</f>
        <v>3</v>
      </c>
      <c r="M304" s="17"/>
      <c r="N304" s="17">
        <v>3</v>
      </c>
    </row>
    <row r="305" spans="1:14" ht="94.5">
      <c r="A305" s="69" t="s">
        <v>313</v>
      </c>
      <c r="B305" s="24" t="s">
        <v>282</v>
      </c>
      <c r="C305" s="24" t="s">
        <v>418</v>
      </c>
      <c r="D305" s="26" t="s">
        <v>326</v>
      </c>
      <c r="E305" s="64" t="s">
        <v>386</v>
      </c>
      <c r="F305" s="15">
        <f>SUM(G305:H305)</f>
        <v>292.70000000000005</v>
      </c>
      <c r="G305" s="17">
        <v>278.1</v>
      </c>
      <c r="H305" s="17">
        <v>14.6</v>
      </c>
      <c r="I305" s="15">
        <f>SUM(J305:K305)</f>
        <v>0</v>
      </c>
      <c r="J305" s="17"/>
      <c r="K305" s="17"/>
      <c r="L305" s="15">
        <f>SUM(M305:N305)</f>
        <v>0</v>
      </c>
      <c r="M305" s="17"/>
      <c r="N305" s="17"/>
    </row>
    <row r="306" spans="1:14" ht="63">
      <c r="A306" s="69" t="s">
        <v>470</v>
      </c>
      <c r="B306" s="24" t="s">
        <v>282</v>
      </c>
      <c r="C306" s="24" t="s">
        <v>418</v>
      </c>
      <c r="D306" s="62" t="s">
        <v>468</v>
      </c>
      <c r="E306" s="64"/>
      <c r="F306" s="15">
        <f>SUM(F307:F308)</f>
        <v>11.5</v>
      </c>
      <c r="G306" s="15">
        <f aca="true" t="shared" si="139" ref="G306:N306">SUM(G307:G308)</f>
        <v>0</v>
      </c>
      <c r="H306" s="15">
        <f t="shared" si="139"/>
        <v>11.5</v>
      </c>
      <c r="I306" s="15">
        <f t="shared" si="139"/>
        <v>0</v>
      </c>
      <c r="J306" s="15">
        <f t="shared" si="139"/>
        <v>0</v>
      </c>
      <c r="K306" s="15">
        <f t="shared" si="139"/>
        <v>0</v>
      </c>
      <c r="L306" s="15">
        <f t="shared" si="139"/>
        <v>0</v>
      </c>
      <c r="M306" s="15">
        <f t="shared" si="139"/>
        <v>0</v>
      </c>
      <c r="N306" s="15">
        <f t="shared" si="139"/>
        <v>0</v>
      </c>
    </row>
    <row r="307" spans="1:14" ht="63">
      <c r="A307" s="69" t="s">
        <v>466</v>
      </c>
      <c r="B307" s="24" t="s">
        <v>282</v>
      </c>
      <c r="C307" s="24" t="s">
        <v>418</v>
      </c>
      <c r="D307" s="26" t="s">
        <v>469</v>
      </c>
      <c r="E307" s="64" t="s">
        <v>386</v>
      </c>
      <c r="F307" s="15">
        <f>SUM(G307:H307)</f>
        <v>8.5</v>
      </c>
      <c r="G307" s="17"/>
      <c r="H307" s="17">
        <v>8.5</v>
      </c>
      <c r="I307" s="15">
        <f>SUM(J307:K307)</f>
        <v>0</v>
      </c>
      <c r="J307" s="17"/>
      <c r="K307" s="17"/>
      <c r="L307" s="15">
        <f>SUM(M307:N307)</f>
        <v>0</v>
      </c>
      <c r="M307" s="17"/>
      <c r="N307" s="17"/>
    </row>
    <row r="308" spans="1:14" ht="47.25">
      <c r="A308" s="69" t="s">
        <v>779</v>
      </c>
      <c r="B308" s="24" t="s">
        <v>282</v>
      </c>
      <c r="C308" s="24" t="s">
        <v>418</v>
      </c>
      <c r="D308" s="26" t="s">
        <v>469</v>
      </c>
      <c r="E308" s="64" t="s">
        <v>59</v>
      </c>
      <c r="F308" s="15">
        <f>SUM(G308:H308)</f>
        <v>3</v>
      </c>
      <c r="G308" s="17"/>
      <c r="H308" s="17">
        <v>3</v>
      </c>
      <c r="I308" s="15">
        <f>SUM(J308:K308)</f>
        <v>0</v>
      </c>
      <c r="J308" s="17"/>
      <c r="K308" s="17"/>
      <c r="L308" s="15">
        <f>SUM(M308:N308)</f>
        <v>0</v>
      </c>
      <c r="M308" s="17"/>
      <c r="N308" s="17"/>
    </row>
    <row r="309" spans="1:14" ht="126">
      <c r="A309" s="22" t="s">
        <v>832</v>
      </c>
      <c r="B309" s="24" t="s">
        <v>282</v>
      </c>
      <c r="C309" s="24" t="s">
        <v>418</v>
      </c>
      <c r="D309" s="62" t="s">
        <v>579</v>
      </c>
      <c r="E309" s="64"/>
      <c r="F309" s="15">
        <f>SUM(F310,F316,F314)</f>
        <v>124226.2</v>
      </c>
      <c r="G309" s="15">
        <f aca="true" t="shared" si="140" ref="G309:N309">SUM(G310,G316,G314)</f>
        <v>41914</v>
      </c>
      <c r="H309" s="15">
        <f t="shared" si="140"/>
        <v>82312.19999999998</v>
      </c>
      <c r="I309" s="15">
        <f t="shared" si="140"/>
        <v>94845</v>
      </c>
      <c r="J309" s="15">
        <f t="shared" si="140"/>
        <v>38000</v>
      </c>
      <c r="K309" s="15">
        <f t="shared" si="140"/>
        <v>56845</v>
      </c>
      <c r="L309" s="15">
        <f t="shared" si="140"/>
        <v>55654</v>
      </c>
      <c r="M309" s="15">
        <f t="shared" si="140"/>
        <v>0</v>
      </c>
      <c r="N309" s="15">
        <f t="shared" si="140"/>
        <v>55654</v>
      </c>
    </row>
    <row r="310" spans="1:14" ht="94.5">
      <c r="A310" s="22" t="s">
        <v>546</v>
      </c>
      <c r="B310" s="24" t="s">
        <v>282</v>
      </c>
      <c r="C310" s="24" t="s">
        <v>418</v>
      </c>
      <c r="D310" s="62" t="s">
        <v>580</v>
      </c>
      <c r="E310" s="64"/>
      <c r="F310" s="15">
        <f>SUM(F311:F313)</f>
        <v>55187.2</v>
      </c>
      <c r="G310" s="15">
        <f aca="true" t="shared" si="141" ref="G310:N310">SUM(G311:G313)</f>
        <v>2000</v>
      </c>
      <c r="H310" s="15">
        <f t="shared" si="141"/>
        <v>53187.2</v>
      </c>
      <c r="I310" s="15">
        <f t="shared" si="141"/>
        <v>54845</v>
      </c>
      <c r="J310" s="15">
        <f t="shared" si="141"/>
        <v>0</v>
      </c>
      <c r="K310" s="15">
        <f t="shared" si="141"/>
        <v>54845</v>
      </c>
      <c r="L310" s="15">
        <f t="shared" si="141"/>
        <v>55654</v>
      </c>
      <c r="M310" s="15">
        <f t="shared" si="141"/>
        <v>0</v>
      </c>
      <c r="N310" s="15">
        <f t="shared" si="141"/>
        <v>55654</v>
      </c>
    </row>
    <row r="311" spans="1:14" ht="78.75">
      <c r="A311" s="22" t="s">
        <v>230</v>
      </c>
      <c r="B311" s="24" t="s">
        <v>282</v>
      </c>
      <c r="C311" s="24" t="s">
        <v>418</v>
      </c>
      <c r="D311" s="26" t="s">
        <v>228</v>
      </c>
      <c r="E311" s="64" t="s">
        <v>386</v>
      </c>
      <c r="F311" s="15">
        <f>SUM(G311:H311)</f>
        <v>526.3</v>
      </c>
      <c r="G311" s="15">
        <v>500</v>
      </c>
      <c r="H311" s="15">
        <v>26.3</v>
      </c>
      <c r="I311" s="15">
        <f>SUM(J311:K311)</f>
        <v>0</v>
      </c>
      <c r="J311" s="15"/>
      <c r="K311" s="15"/>
      <c r="L311" s="15">
        <f>SUM(M311:N311)</f>
        <v>0</v>
      </c>
      <c r="M311" s="15"/>
      <c r="N311" s="15"/>
    </row>
    <row r="312" spans="1:14" ht="110.25">
      <c r="A312" s="22" t="s">
        <v>229</v>
      </c>
      <c r="B312" s="24" t="s">
        <v>282</v>
      </c>
      <c r="C312" s="24" t="s">
        <v>418</v>
      </c>
      <c r="D312" s="26" t="s">
        <v>228</v>
      </c>
      <c r="E312" s="64" t="s">
        <v>56</v>
      </c>
      <c r="F312" s="15">
        <f>SUM(G312:H312)</f>
        <v>1578.9</v>
      </c>
      <c r="G312" s="15">
        <v>1500</v>
      </c>
      <c r="H312" s="15">
        <v>78.9</v>
      </c>
      <c r="I312" s="15">
        <f>SUM(J312:K312)</f>
        <v>0</v>
      </c>
      <c r="J312" s="15"/>
      <c r="K312" s="15"/>
      <c r="L312" s="15">
        <f>SUM(M312:N312)</f>
        <v>0</v>
      </c>
      <c r="M312" s="15"/>
      <c r="N312" s="15"/>
    </row>
    <row r="313" spans="1:14" ht="157.5">
      <c r="A313" s="69" t="s">
        <v>521</v>
      </c>
      <c r="B313" s="24" t="s">
        <v>282</v>
      </c>
      <c r="C313" s="24" t="s">
        <v>418</v>
      </c>
      <c r="D313" s="26" t="s">
        <v>188</v>
      </c>
      <c r="E313" s="26">
        <v>600</v>
      </c>
      <c r="F313" s="91">
        <f>SUM(G313:H313)</f>
        <v>53082</v>
      </c>
      <c r="G313" s="17"/>
      <c r="H313" s="17">
        <v>53082</v>
      </c>
      <c r="I313" s="91">
        <f>SUM(J313:K313)</f>
        <v>54845</v>
      </c>
      <c r="J313" s="17"/>
      <c r="K313" s="17">
        <v>54845</v>
      </c>
      <c r="L313" s="91">
        <f>SUM(M313:N313)</f>
        <v>55654</v>
      </c>
      <c r="M313" s="17"/>
      <c r="N313" s="17">
        <v>55654</v>
      </c>
    </row>
    <row r="314" spans="1:14" ht="63">
      <c r="A314" s="69" t="s">
        <v>474</v>
      </c>
      <c r="B314" s="24" t="s">
        <v>282</v>
      </c>
      <c r="C314" s="24" t="s">
        <v>418</v>
      </c>
      <c r="D314" s="62" t="s">
        <v>471</v>
      </c>
      <c r="E314" s="64"/>
      <c r="F314" s="91">
        <f>F315</f>
        <v>1453.4</v>
      </c>
      <c r="G314" s="91">
        <f aca="true" t="shared" si="142" ref="G314:N314">G315</f>
        <v>0</v>
      </c>
      <c r="H314" s="91">
        <f t="shared" si="142"/>
        <v>1453.4</v>
      </c>
      <c r="I314" s="91">
        <f t="shared" si="142"/>
        <v>0</v>
      </c>
      <c r="J314" s="91">
        <f t="shared" si="142"/>
        <v>0</v>
      </c>
      <c r="K314" s="91">
        <f t="shared" si="142"/>
        <v>0</v>
      </c>
      <c r="L314" s="91">
        <f t="shared" si="142"/>
        <v>0</v>
      </c>
      <c r="M314" s="91">
        <f t="shared" si="142"/>
        <v>0</v>
      </c>
      <c r="N314" s="91">
        <f t="shared" si="142"/>
        <v>0</v>
      </c>
    </row>
    <row r="315" spans="1:14" ht="94.5">
      <c r="A315" s="69" t="s">
        <v>473</v>
      </c>
      <c r="B315" s="24" t="s">
        <v>282</v>
      </c>
      <c r="C315" s="24" t="s">
        <v>418</v>
      </c>
      <c r="D315" s="26" t="s">
        <v>472</v>
      </c>
      <c r="E315" s="64" t="s">
        <v>56</v>
      </c>
      <c r="F315" s="91">
        <f>SUM(G315:H315)</f>
        <v>1453.4</v>
      </c>
      <c r="G315" s="17"/>
      <c r="H315" s="17">
        <v>1453.4</v>
      </c>
      <c r="I315" s="91">
        <f>SUM(J315:K315)</f>
        <v>0</v>
      </c>
      <c r="J315" s="17"/>
      <c r="K315" s="17"/>
      <c r="L315" s="91">
        <f>SUM(M315:N315)</f>
        <v>0</v>
      </c>
      <c r="M315" s="17"/>
      <c r="N315" s="17"/>
    </row>
    <row r="316" spans="1:14" ht="47.25">
      <c r="A316" s="22" t="s">
        <v>412</v>
      </c>
      <c r="B316" s="24" t="s">
        <v>282</v>
      </c>
      <c r="C316" s="24" t="s">
        <v>418</v>
      </c>
      <c r="D316" s="129" t="s">
        <v>413</v>
      </c>
      <c r="E316" s="26"/>
      <c r="F316" s="15">
        <f>SUM(F317:F319)</f>
        <v>67585.6</v>
      </c>
      <c r="G316" s="15">
        <f aca="true" t="shared" si="143" ref="G316:N316">SUM(G317:G319)</f>
        <v>39914</v>
      </c>
      <c r="H316" s="15">
        <f t="shared" si="143"/>
        <v>27671.6</v>
      </c>
      <c r="I316" s="15">
        <f t="shared" si="143"/>
        <v>40000</v>
      </c>
      <c r="J316" s="15">
        <f t="shared" si="143"/>
        <v>38000</v>
      </c>
      <c r="K316" s="15">
        <f t="shared" si="143"/>
        <v>2000</v>
      </c>
      <c r="L316" s="15">
        <f t="shared" si="143"/>
        <v>0</v>
      </c>
      <c r="M316" s="15">
        <f t="shared" si="143"/>
        <v>0</v>
      </c>
      <c r="N316" s="15">
        <f t="shared" si="143"/>
        <v>0</v>
      </c>
    </row>
    <row r="317" spans="1:14" ht="94.5">
      <c r="A317" s="22" t="s">
        <v>414</v>
      </c>
      <c r="B317" s="24" t="s">
        <v>282</v>
      </c>
      <c r="C317" s="24" t="s">
        <v>418</v>
      </c>
      <c r="D317" s="24" t="s">
        <v>490</v>
      </c>
      <c r="E317" s="26" t="s">
        <v>386</v>
      </c>
      <c r="F317" s="15">
        <f>SUM(G317:H317)</f>
        <v>20171.6</v>
      </c>
      <c r="G317" s="15"/>
      <c r="H317" s="15">
        <v>20171.6</v>
      </c>
      <c r="I317" s="15">
        <f>SUM(J317:K317)</f>
        <v>2000</v>
      </c>
      <c r="J317" s="15"/>
      <c r="K317" s="15">
        <v>2000</v>
      </c>
      <c r="L317" s="15">
        <f>SUM(M317:N317)</f>
        <v>0</v>
      </c>
      <c r="M317" s="15"/>
      <c r="N317" s="15"/>
    </row>
    <row r="318" spans="1:14" ht="141.75">
      <c r="A318" s="22" t="s">
        <v>956</v>
      </c>
      <c r="B318" s="24" t="s">
        <v>282</v>
      </c>
      <c r="C318" s="24" t="s">
        <v>418</v>
      </c>
      <c r="D318" s="24" t="s">
        <v>958</v>
      </c>
      <c r="E318" s="26" t="s">
        <v>386</v>
      </c>
      <c r="F318" s="15">
        <f>SUM(G318:H318)</f>
        <v>39914</v>
      </c>
      <c r="G318" s="15">
        <v>39914</v>
      </c>
      <c r="H318" s="15"/>
      <c r="I318" s="15">
        <f>SUM(J318:K318)</f>
        <v>38000</v>
      </c>
      <c r="J318" s="15">
        <v>38000</v>
      </c>
      <c r="K318" s="15"/>
      <c r="L318" s="15">
        <f>SUM(M318:N318)</f>
        <v>0</v>
      </c>
      <c r="M318" s="15"/>
      <c r="N318" s="15"/>
    </row>
    <row r="319" spans="1:14" ht="141.75">
      <c r="A319" s="69" t="s">
        <v>84</v>
      </c>
      <c r="B319" s="24" t="s">
        <v>282</v>
      </c>
      <c r="C319" s="24" t="s">
        <v>418</v>
      </c>
      <c r="D319" s="26" t="s">
        <v>85</v>
      </c>
      <c r="E319" s="26" t="s">
        <v>56</v>
      </c>
      <c r="F319" s="15">
        <f>SUM(G319:H319)</f>
        <v>7500</v>
      </c>
      <c r="G319" s="15"/>
      <c r="H319" s="15">
        <v>7500</v>
      </c>
      <c r="I319" s="15">
        <f>SUM(J319:K319)</f>
        <v>0</v>
      </c>
      <c r="J319" s="15"/>
      <c r="K319" s="15"/>
      <c r="L319" s="15">
        <f>SUM(M319:N319)</f>
        <v>0</v>
      </c>
      <c r="M319" s="15"/>
      <c r="N319" s="15"/>
    </row>
    <row r="320" spans="1:14" ht="31.5">
      <c r="A320" s="153" t="s">
        <v>908</v>
      </c>
      <c r="B320" s="57" t="s">
        <v>282</v>
      </c>
      <c r="C320" s="57" t="s">
        <v>419</v>
      </c>
      <c r="D320" s="26"/>
      <c r="E320" s="26"/>
      <c r="F320" s="58">
        <f aca="true" t="shared" si="144" ref="F320:N320">F321</f>
        <v>15931.6</v>
      </c>
      <c r="G320" s="58">
        <f t="shared" si="144"/>
        <v>3255.6</v>
      </c>
      <c r="H320" s="58">
        <f t="shared" si="144"/>
        <v>12676</v>
      </c>
      <c r="I320" s="58">
        <f t="shared" si="144"/>
        <v>8846</v>
      </c>
      <c r="J320" s="58">
        <f t="shared" si="144"/>
        <v>0</v>
      </c>
      <c r="K320" s="58">
        <f t="shared" si="144"/>
        <v>8846</v>
      </c>
      <c r="L320" s="58">
        <f t="shared" si="144"/>
        <v>9106</v>
      </c>
      <c r="M320" s="58">
        <f t="shared" si="144"/>
        <v>0</v>
      </c>
      <c r="N320" s="58">
        <f t="shared" si="144"/>
        <v>9106</v>
      </c>
    </row>
    <row r="321" spans="1:14" ht="78.75">
      <c r="A321" s="22" t="s">
        <v>1024</v>
      </c>
      <c r="B321" s="24" t="s">
        <v>282</v>
      </c>
      <c r="C321" s="24" t="s">
        <v>419</v>
      </c>
      <c r="D321" s="62" t="s">
        <v>523</v>
      </c>
      <c r="E321" s="26"/>
      <c r="F321" s="15">
        <f aca="true" t="shared" si="145" ref="F321:N321">SUM(F322,F326)</f>
        <v>15931.6</v>
      </c>
      <c r="G321" s="15">
        <f t="shared" si="145"/>
        <v>3255.6</v>
      </c>
      <c r="H321" s="15">
        <f t="shared" si="145"/>
        <v>12676</v>
      </c>
      <c r="I321" s="15">
        <f t="shared" si="145"/>
        <v>8846</v>
      </c>
      <c r="J321" s="15">
        <f t="shared" si="145"/>
        <v>0</v>
      </c>
      <c r="K321" s="15">
        <f t="shared" si="145"/>
        <v>8846</v>
      </c>
      <c r="L321" s="15">
        <f t="shared" si="145"/>
        <v>9106</v>
      </c>
      <c r="M321" s="15">
        <f t="shared" si="145"/>
        <v>0</v>
      </c>
      <c r="N321" s="15">
        <f t="shared" si="145"/>
        <v>9106</v>
      </c>
    </row>
    <row r="322" spans="1:14" ht="173.25">
      <c r="A322" s="22" t="s">
        <v>1022</v>
      </c>
      <c r="B322" s="24" t="s">
        <v>282</v>
      </c>
      <c r="C322" s="24" t="s">
        <v>419</v>
      </c>
      <c r="D322" s="62" t="s">
        <v>945</v>
      </c>
      <c r="E322" s="26"/>
      <c r="F322" s="15">
        <f>F323</f>
        <v>3570.9</v>
      </c>
      <c r="G322" s="15">
        <f aca="true" t="shared" si="146" ref="G322:N322">G323</f>
        <v>3255.6</v>
      </c>
      <c r="H322" s="15">
        <f t="shared" si="146"/>
        <v>315.3</v>
      </c>
      <c r="I322" s="15">
        <f t="shared" si="146"/>
        <v>0</v>
      </c>
      <c r="J322" s="15">
        <f t="shared" si="146"/>
        <v>0</v>
      </c>
      <c r="K322" s="15">
        <f t="shared" si="146"/>
        <v>0</v>
      </c>
      <c r="L322" s="15">
        <f t="shared" si="146"/>
        <v>0</v>
      </c>
      <c r="M322" s="15">
        <f t="shared" si="146"/>
        <v>0</v>
      </c>
      <c r="N322" s="15">
        <f t="shared" si="146"/>
        <v>0</v>
      </c>
    </row>
    <row r="323" spans="1:14" ht="63">
      <c r="A323" s="22" t="s">
        <v>949</v>
      </c>
      <c r="B323" s="24" t="s">
        <v>282</v>
      </c>
      <c r="C323" s="24" t="s">
        <v>419</v>
      </c>
      <c r="D323" s="62" t="s">
        <v>946</v>
      </c>
      <c r="E323" s="26"/>
      <c r="F323" s="15">
        <f>SUM(F324:F325)</f>
        <v>3570.9</v>
      </c>
      <c r="G323" s="15">
        <f aca="true" t="shared" si="147" ref="G323:N323">SUM(G324:G325)</f>
        <v>3255.6</v>
      </c>
      <c r="H323" s="15">
        <f t="shared" si="147"/>
        <v>315.3</v>
      </c>
      <c r="I323" s="15">
        <f t="shared" si="147"/>
        <v>0</v>
      </c>
      <c r="J323" s="15">
        <f t="shared" si="147"/>
        <v>0</v>
      </c>
      <c r="K323" s="15">
        <f t="shared" si="147"/>
        <v>0</v>
      </c>
      <c r="L323" s="15">
        <f t="shared" si="147"/>
        <v>0</v>
      </c>
      <c r="M323" s="15">
        <f t="shared" si="147"/>
        <v>0</v>
      </c>
      <c r="N323" s="15">
        <f t="shared" si="147"/>
        <v>0</v>
      </c>
    </row>
    <row r="324" spans="1:14" ht="94.5">
      <c r="A324" s="22" t="s">
        <v>429</v>
      </c>
      <c r="B324" s="26" t="s">
        <v>282</v>
      </c>
      <c r="C324" s="26" t="s">
        <v>419</v>
      </c>
      <c r="D324" s="24" t="s">
        <v>735</v>
      </c>
      <c r="E324" s="26" t="s">
        <v>386</v>
      </c>
      <c r="F324" s="15">
        <f>SUM(G324:H324)</f>
        <v>315.3</v>
      </c>
      <c r="G324" s="15"/>
      <c r="H324" s="15">
        <v>315.3</v>
      </c>
      <c r="I324" s="15">
        <f>SUM(J324:K324)</f>
        <v>0</v>
      </c>
      <c r="J324" s="15"/>
      <c r="K324" s="15"/>
      <c r="L324" s="15">
        <f>SUM(M324:N324)</f>
        <v>0</v>
      </c>
      <c r="M324" s="15"/>
      <c r="N324" s="15"/>
    </row>
    <row r="325" spans="1:14" ht="126">
      <c r="A325" s="22" t="s">
        <v>948</v>
      </c>
      <c r="B325" s="24" t="s">
        <v>282</v>
      </c>
      <c r="C325" s="24" t="s">
        <v>419</v>
      </c>
      <c r="D325" s="24" t="s">
        <v>947</v>
      </c>
      <c r="E325" s="26" t="s">
        <v>386</v>
      </c>
      <c r="F325" s="15">
        <f>SUM(G325:H325)</f>
        <v>3255.6</v>
      </c>
      <c r="G325" s="15">
        <v>3255.6</v>
      </c>
      <c r="H325" s="15"/>
      <c r="I325" s="15">
        <f>SUM(J325:K325)</f>
        <v>0</v>
      </c>
      <c r="J325" s="15"/>
      <c r="K325" s="15"/>
      <c r="L325" s="15">
        <f>SUM(M325:N325)</f>
        <v>0</v>
      </c>
      <c r="M325" s="15"/>
      <c r="N325" s="15"/>
    </row>
    <row r="326" spans="1:14" ht="133.5" customHeight="1">
      <c r="A326" s="22" t="s">
        <v>307</v>
      </c>
      <c r="B326" s="24" t="s">
        <v>282</v>
      </c>
      <c r="C326" s="24" t="s">
        <v>419</v>
      </c>
      <c r="D326" s="62" t="s">
        <v>541</v>
      </c>
      <c r="E326" s="26"/>
      <c r="F326" s="15">
        <f aca="true" t="shared" si="148" ref="F326:N326">SUM(F327,F329)</f>
        <v>12360.7</v>
      </c>
      <c r="G326" s="15">
        <f t="shared" si="148"/>
        <v>0</v>
      </c>
      <c r="H326" s="15">
        <f t="shared" si="148"/>
        <v>12360.7</v>
      </c>
      <c r="I326" s="15">
        <f t="shared" si="148"/>
        <v>8846</v>
      </c>
      <c r="J326" s="15">
        <f t="shared" si="148"/>
        <v>0</v>
      </c>
      <c r="K326" s="15">
        <f t="shared" si="148"/>
        <v>8846</v>
      </c>
      <c r="L326" s="15">
        <f t="shared" si="148"/>
        <v>9106</v>
      </c>
      <c r="M326" s="15">
        <f t="shared" si="148"/>
        <v>0</v>
      </c>
      <c r="N326" s="15">
        <f t="shared" si="148"/>
        <v>9106</v>
      </c>
    </row>
    <row r="327" spans="1:14" ht="47.25">
      <c r="A327" s="22" t="s">
        <v>40</v>
      </c>
      <c r="B327" s="24" t="s">
        <v>282</v>
      </c>
      <c r="C327" s="24" t="s">
        <v>419</v>
      </c>
      <c r="D327" s="62" t="s">
        <v>391</v>
      </c>
      <c r="E327" s="26"/>
      <c r="F327" s="15">
        <f aca="true" t="shared" si="149" ref="F327:N327">F328</f>
        <v>1975</v>
      </c>
      <c r="G327" s="15">
        <f t="shared" si="149"/>
        <v>0</v>
      </c>
      <c r="H327" s="15">
        <f t="shared" si="149"/>
        <v>1975</v>
      </c>
      <c r="I327" s="15">
        <f t="shared" si="149"/>
        <v>2190</v>
      </c>
      <c r="J327" s="15">
        <f t="shared" si="149"/>
        <v>0</v>
      </c>
      <c r="K327" s="15">
        <f t="shared" si="149"/>
        <v>2190</v>
      </c>
      <c r="L327" s="15">
        <f t="shared" si="149"/>
        <v>2278</v>
      </c>
      <c r="M327" s="15">
        <f t="shared" si="149"/>
        <v>0</v>
      </c>
      <c r="N327" s="15">
        <f t="shared" si="149"/>
        <v>2278</v>
      </c>
    </row>
    <row r="328" spans="1:14" ht="173.25">
      <c r="A328" s="69" t="s">
        <v>622</v>
      </c>
      <c r="B328" s="24" t="s">
        <v>282</v>
      </c>
      <c r="C328" s="24" t="s">
        <v>419</v>
      </c>
      <c r="D328" s="26" t="s">
        <v>190</v>
      </c>
      <c r="E328" s="26">
        <v>100</v>
      </c>
      <c r="F328" s="15">
        <f>SUM(G328:H328)</f>
        <v>1975</v>
      </c>
      <c r="G328" s="17"/>
      <c r="H328" s="17">
        <v>1975</v>
      </c>
      <c r="I328" s="15">
        <f>SUM(J328:K328)</f>
        <v>2190</v>
      </c>
      <c r="J328" s="17"/>
      <c r="K328" s="17">
        <v>2190</v>
      </c>
      <c r="L328" s="15">
        <f>SUM(M328:N328)</f>
        <v>2278</v>
      </c>
      <c r="M328" s="17"/>
      <c r="N328" s="17">
        <v>2278</v>
      </c>
    </row>
    <row r="329" spans="1:14" ht="104.25" customHeight="1">
      <c r="A329" s="22" t="s">
        <v>546</v>
      </c>
      <c r="B329" s="24" t="s">
        <v>282</v>
      </c>
      <c r="C329" s="24" t="s">
        <v>419</v>
      </c>
      <c r="D329" s="62" t="s">
        <v>392</v>
      </c>
      <c r="E329" s="26"/>
      <c r="F329" s="15">
        <f aca="true" t="shared" si="150" ref="F329:N329">SUM(F330:F332)</f>
        <v>10385.7</v>
      </c>
      <c r="G329" s="15">
        <f t="shared" si="150"/>
        <v>0</v>
      </c>
      <c r="H329" s="15">
        <f t="shared" si="150"/>
        <v>10385.7</v>
      </c>
      <c r="I329" s="15">
        <f t="shared" si="150"/>
        <v>6656</v>
      </c>
      <c r="J329" s="15">
        <f t="shared" si="150"/>
        <v>0</v>
      </c>
      <c r="K329" s="15">
        <f t="shared" si="150"/>
        <v>6656</v>
      </c>
      <c r="L329" s="15">
        <f t="shared" si="150"/>
        <v>6828</v>
      </c>
      <c r="M329" s="15">
        <f t="shared" si="150"/>
        <v>0</v>
      </c>
      <c r="N329" s="15">
        <f t="shared" si="150"/>
        <v>6828</v>
      </c>
    </row>
    <row r="330" spans="1:14" ht="230.25" customHeight="1">
      <c r="A330" s="68" t="s">
        <v>74</v>
      </c>
      <c r="B330" s="24" t="s">
        <v>282</v>
      </c>
      <c r="C330" s="24" t="s">
        <v>419</v>
      </c>
      <c r="D330" s="26" t="s">
        <v>191</v>
      </c>
      <c r="E330" s="26">
        <v>100</v>
      </c>
      <c r="F330" s="15">
        <f>SUM(G330:H330)</f>
        <v>5003</v>
      </c>
      <c r="G330" s="17"/>
      <c r="H330" s="17">
        <v>5003</v>
      </c>
      <c r="I330" s="15">
        <f>SUM(J330:K330)</f>
        <v>6204</v>
      </c>
      <c r="J330" s="17"/>
      <c r="K330" s="17">
        <v>6204</v>
      </c>
      <c r="L330" s="15">
        <f>SUM(M330:N330)</f>
        <v>6376</v>
      </c>
      <c r="M330" s="17"/>
      <c r="N330" s="17">
        <v>6376</v>
      </c>
    </row>
    <row r="331" spans="1:14" ht="126">
      <c r="A331" s="69" t="s">
        <v>75</v>
      </c>
      <c r="B331" s="24" t="s">
        <v>282</v>
      </c>
      <c r="C331" s="24" t="s">
        <v>419</v>
      </c>
      <c r="D331" s="26" t="s">
        <v>191</v>
      </c>
      <c r="E331" s="26">
        <v>200</v>
      </c>
      <c r="F331" s="15">
        <f>SUM(G331:H331)</f>
        <v>5360.7</v>
      </c>
      <c r="G331" s="17"/>
      <c r="H331" s="17">
        <f>667.7+4693</f>
        <v>5360.7</v>
      </c>
      <c r="I331" s="15">
        <f>SUM(J331:K331)</f>
        <v>430</v>
      </c>
      <c r="J331" s="17"/>
      <c r="K331" s="17">
        <v>430</v>
      </c>
      <c r="L331" s="15">
        <f>SUM(M331:N331)</f>
        <v>430</v>
      </c>
      <c r="M331" s="17"/>
      <c r="N331" s="17">
        <v>430</v>
      </c>
    </row>
    <row r="332" spans="1:14" ht="110.25">
      <c r="A332" s="69" t="s">
        <v>76</v>
      </c>
      <c r="B332" s="24" t="s">
        <v>282</v>
      </c>
      <c r="C332" s="24" t="s">
        <v>419</v>
      </c>
      <c r="D332" s="26" t="s">
        <v>191</v>
      </c>
      <c r="E332" s="26">
        <v>800</v>
      </c>
      <c r="F332" s="15">
        <f>SUM(G332:H332)</f>
        <v>22</v>
      </c>
      <c r="G332" s="17"/>
      <c r="H332" s="17">
        <v>22</v>
      </c>
      <c r="I332" s="15">
        <f>SUM(J332:K332)</f>
        <v>22</v>
      </c>
      <c r="J332" s="17"/>
      <c r="K332" s="17">
        <v>22</v>
      </c>
      <c r="L332" s="15">
        <f>SUM(M332:N332)</f>
        <v>22</v>
      </c>
      <c r="M332" s="17"/>
      <c r="N332" s="17">
        <v>22</v>
      </c>
    </row>
    <row r="333" spans="1:14" ht="15.75">
      <c r="A333" s="54" t="s">
        <v>971</v>
      </c>
      <c r="B333" s="59" t="s">
        <v>281</v>
      </c>
      <c r="C333" s="59"/>
      <c r="D333" s="57"/>
      <c r="E333" s="59"/>
      <c r="F333" s="58">
        <f>F334</f>
        <v>2528.9</v>
      </c>
      <c r="G333" s="58">
        <f aca="true" t="shared" si="151" ref="G333:N336">G334</f>
        <v>2023.2</v>
      </c>
      <c r="H333" s="58">
        <f t="shared" si="151"/>
        <v>505.7</v>
      </c>
      <c r="I333" s="58">
        <f t="shared" si="151"/>
        <v>0</v>
      </c>
      <c r="J333" s="58">
        <f t="shared" si="151"/>
        <v>0</v>
      </c>
      <c r="K333" s="58">
        <f t="shared" si="151"/>
        <v>0</v>
      </c>
      <c r="L333" s="58">
        <f t="shared" si="151"/>
        <v>0</v>
      </c>
      <c r="M333" s="58">
        <f t="shared" si="151"/>
        <v>0</v>
      </c>
      <c r="N333" s="58">
        <f t="shared" si="151"/>
        <v>0</v>
      </c>
    </row>
    <row r="334" spans="1:14" ht="31.5">
      <c r="A334" s="54" t="s">
        <v>972</v>
      </c>
      <c r="B334" s="59" t="s">
        <v>281</v>
      </c>
      <c r="C334" s="59" t="s">
        <v>281</v>
      </c>
      <c r="D334" s="57"/>
      <c r="E334" s="59"/>
      <c r="F334" s="58">
        <f>F335</f>
        <v>2528.9</v>
      </c>
      <c r="G334" s="58">
        <f t="shared" si="151"/>
        <v>2023.2</v>
      </c>
      <c r="H334" s="58">
        <f t="shared" si="151"/>
        <v>505.7</v>
      </c>
      <c r="I334" s="58">
        <f t="shared" si="151"/>
        <v>0</v>
      </c>
      <c r="J334" s="58">
        <f t="shared" si="151"/>
        <v>0</v>
      </c>
      <c r="K334" s="58">
        <f t="shared" si="151"/>
        <v>0</v>
      </c>
      <c r="L334" s="58">
        <f t="shared" si="151"/>
        <v>0</v>
      </c>
      <c r="M334" s="58">
        <f t="shared" si="151"/>
        <v>0</v>
      </c>
      <c r="N334" s="58">
        <f t="shared" si="151"/>
        <v>0</v>
      </c>
    </row>
    <row r="335" spans="1:14" ht="110.25">
      <c r="A335" s="22" t="s">
        <v>823</v>
      </c>
      <c r="B335" s="26" t="s">
        <v>281</v>
      </c>
      <c r="C335" s="26" t="s">
        <v>281</v>
      </c>
      <c r="D335" s="65" t="s">
        <v>646</v>
      </c>
      <c r="E335" s="26"/>
      <c r="F335" s="15">
        <f>F336</f>
        <v>2528.9</v>
      </c>
      <c r="G335" s="15">
        <f t="shared" si="151"/>
        <v>2023.2</v>
      </c>
      <c r="H335" s="15">
        <f t="shared" si="151"/>
        <v>505.7</v>
      </c>
      <c r="I335" s="15">
        <f t="shared" si="151"/>
        <v>0</v>
      </c>
      <c r="J335" s="15">
        <f t="shared" si="151"/>
        <v>0</v>
      </c>
      <c r="K335" s="15">
        <f t="shared" si="151"/>
        <v>0</v>
      </c>
      <c r="L335" s="15">
        <f t="shared" si="151"/>
        <v>0</v>
      </c>
      <c r="M335" s="15">
        <f t="shared" si="151"/>
        <v>0</v>
      </c>
      <c r="N335" s="15">
        <f t="shared" si="151"/>
        <v>0</v>
      </c>
    </row>
    <row r="336" spans="1:14" ht="157.5">
      <c r="A336" s="22" t="s">
        <v>118</v>
      </c>
      <c r="B336" s="26" t="s">
        <v>281</v>
      </c>
      <c r="C336" s="26" t="s">
        <v>281</v>
      </c>
      <c r="D336" s="65" t="s">
        <v>644</v>
      </c>
      <c r="E336" s="26"/>
      <c r="F336" s="15">
        <f>F337</f>
        <v>2528.9</v>
      </c>
      <c r="G336" s="15">
        <f t="shared" si="151"/>
        <v>2023.2</v>
      </c>
      <c r="H336" s="15">
        <f t="shared" si="151"/>
        <v>505.7</v>
      </c>
      <c r="I336" s="15">
        <f t="shared" si="151"/>
        <v>0</v>
      </c>
      <c r="J336" s="15">
        <f t="shared" si="151"/>
        <v>0</v>
      </c>
      <c r="K336" s="15">
        <f t="shared" si="151"/>
        <v>0</v>
      </c>
      <c r="L336" s="15">
        <f t="shared" si="151"/>
        <v>0</v>
      </c>
      <c r="M336" s="15">
        <f t="shared" si="151"/>
        <v>0</v>
      </c>
      <c r="N336" s="15">
        <f t="shared" si="151"/>
        <v>0</v>
      </c>
    </row>
    <row r="337" spans="1:14" ht="47.25">
      <c r="A337" s="22" t="s">
        <v>969</v>
      </c>
      <c r="B337" s="26" t="s">
        <v>281</v>
      </c>
      <c r="C337" s="26" t="s">
        <v>281</v>
      </c>
      <c r="D337" s="65" t="s">
        <v>967</v>
      </c>
      <c r="E337" s="26"/>
      <c r="F337" s="15">
        <f>SUM(F338:F339)</f>
        <v>2528.9</v>
      </c>
      <c r="G337" s="15">
        <f aca="true" t="shared" si="152" ref="G337:N337">SUM(G338:G339)</f>
        <v>2023.2</v>
      </c>
      <c r="H337" s="15">
        <f t="shared" si="152"/>
        <v>505.7</v>
      </c>
      <c r="I337" s="15">
        <f t="shared" si="152"/>
        <v>0</v>
      </c>
      <c r="J337" s="15">
        <f t="shared" si="152"/>
        <v>0</v>
      </c>
      <c r="K337" s="15">
        <f t="shared" si="152"/>
        <v>0</v>
      </c>
      <c r="L337" s="15">
        <f t="shared" si="152"/>
        <v>0</v>
      </c>
      <c r="M337" s="15">
        <f t="shared" si="152"/>
        <v>0</v>
      </c>
      <c r="N337" s="15">
        <f t="shared" si="152"/>
        <v>0</v>
      </c>
    </row>
    <row r="338" spans="1:14" ht="94.5">
      <c r="A338" s="22" t="s">
        <v>970</v>
      </c>
      <c r="B338" s="26" t="s">
        <v>281</v>
      </c>
      <c r="C338" s="26" t="s">
        <v>281</v>
      </c>
      <c r="D338" s="26" t="s">
        <v>968</v>
      </c>
      <c r="E338" s="26" t="s">
        <v>759</v>
      </c>
      <c r="F338" s="15">
        <f>SUM(G338:H338)</f>
        <v>2023.2</v>
      </c>
      <c r="G338" s="15">
        <v>2023.2</v>
      </c>
      <c r="H338" s="15"/>
      <c r="I338" s="15">
        <f>SUM(J338:K338)</f>
        <v>0</v>
      </c>
      <c r="J338" s="15"/>
      <c r="K338" s="15"/>
      <c r="L338" s="15">
        <f>SUM(M338:N338)</f>
        <v>0</v>
      </c>
      <c r="M338" s="15"/>
      <c r="N338" s="15"/>
    </row>
    <row r="339" spans="1:14" ht="94.5">
      <c r="A339" s="22" t="s">
        <v>970</v>
      </c>
      <c r="B339" s="26" t="s">
        <v>281</v>
      </c>
      <c r="C339" s="26" t="s">
        <v>281</v>
      </c>
      <c r="D339" s="26" t="s">
        <v>975</v>
      </c>
      <c r="E339" s="26" t="s">
        <v>759</v>
      </c>
      <c r="F339" s="15">
        <f>SUM(G339:H339)</f>
        <v>505.7</v>
      </c>
      <c r="G339" s="15"/>
      <c r="H339" s="15">
        <v>505.7</v>
      </c>
      <c r="I339" s="15">
        <f>SUM(J339:K339)</f>
        <v>0</v>
      </c>
      <c r="J339" s="15"/>
      <c r="K339" s="15"/>
      <c r="L339" s="15">
        <f>SUM(M339:N339)</f>
        <v>0</v>
      </c>
      <c r="M339" s="15"/>
      <c r="N339" s="15"/>
    </row>
    <row r="340" spans="1:14" ht="24" customHeight="1">
      <c r="A340" s="153" t="s">
        <v>57</v>
      </c>
      <c r="B340" s="59">
        <v>10</v>
      </c>
      <c r="C340" s="26"/>
      <c r="D340" s="26"/>
      <c r="E340" s="26"/>
      <c r="F340" s="58">
        <f aca="true" t="shared" si="153" ref="F340:N340">SUM(F341,F347,F355,F425,F451)</f>
        <v>207975.1</v>
      </c>
      <c r="G340" s="58">
        <f t="shared" si="153"/>
        <v>198867.3</v>
      </c>
      <c r="H340" s="58">
        <f t="shared" si="153"/>
        <v>9107.8</v>
      </c>
      <c r="I340" s="58">
        <f t="shared" si="153"/>
        <v>197952.30000000002</v>
      </c>
      <c r="J340" s="58">
        <f t="shared" si="153"/>
        <v>192795.69999999998</v>
      </c>
      <c r="K340" s="58">
        <f t="shared" si="153"/>
        <v>5156.6</v>
      </c>
      <c r="L340" s="58">
        <f t="shared" si="153"/>
        <v>191529.8</v>
      </c>
      <c r="M340" s="58">
        <f t="shared" si="153"/>
        <v>190682.19999999998</v>
      </c>
      <c r="N340" s="58">
        <f t="shared" si="153"/>
        <v>847.6</v>
      </c>
    </row>
    <row r="341" spans="1:14" ht="24" customHeight="1">
      <c r="A341" s="153" t="s">
        <v>193</v>
      </c>
      <c r="B341" s="59">
        <v>10</v>
      </c>
      <c r="C341" s="57" t="s">
        <v>418</v>
      </c>
      <c r="D341" s="26"/>
      <c r="E341" s="26"/>
      <c r="F341" s="58">
        <f>F342</f>
        <v>4309</v>
      </c>
      <c r="G341" s="58">
        <f aca="true" t="shared" si="154" ref="G341:N343">G342</f>
        <v>0</v>
      </c>
      <c r="H341" s="58">
        <f t="shared" si="154"/>
        <v>4309</v>
      </c>
      <c r="I341" s="58">
        <f>I342</f>
        <v>4309</v>
      </c>
      <c r="J341" s="58">
        <f t="shared" si="154"/>
        <v>0</v>
      </c>
      <c r="K341" s="58">
        <f t="shared" si="154"/>
        <v>4309</v>
      </c>
      <c r="L341" s="58">
        <f>L342</f>
        <v>0</v>
      </c>
      <c r="M341" s="58">
        <f t="shared" si="154"/>
        <v>0</v>
      </c>
      <c r="N341" s="58">
        <f t="shared" si="154"/>
        <v>0</v>
      </c>
    </row>
    <row r="342" spans="1:14" ht="78.75">
      <c r="A342" s="22" t="s">
        <v>498</v>
      </c>
      <c r="B342" s="26">
        <v>10</v>
      </c>
      <c r="C342" s="24" t="s">
        <v>418</v>
      </c>
      <c r="D342" s="115" t="s">
        <v>376</v>
      </c>
      <c r="E342" s="26"/>
      <c r="F342" s="15">
        <f>F343</f>
        <v>4309</v>
      </c>
      <c r="G342" s="15">
        <f t="shared" si="154"/>
        <v>0</v>
      </c>
      <c r="H342" s="15">
        <f t="shared" si="154"/>
        <v>4309</v>
      </c>
      <c r="I342" s="15">
        <f>I343</f>
        <v>4309</v>
      </c>
      <c r="J342" s="15">
        <f t="shared" si="154"/>
        <v>0</v>
      </c>
      <c r="K342" s="15">
        <f t="shared" si="154"/>
        <v>4309</v>
      </c>
      <c r="L342" s="15">
        <f>L343</f>
        <v>0</v>
      </c>
      <c r="M342" s="15">
        <f t="shared" si="154"/>
        <v>0</v>
      </c>
      <c r="N342" s="15">
        <f t="shared" si="154"/>
        <v>0</v>
      </c>
    </row>
    <row r="343" spans="1:14" ht="126">
      <c r="A343" s="22" t="s">
        <v>107</v>
      </c>
      <c r="B343" s="26">
        <v>10</v>
      </c>
      <c r="C343" s="24" t="s">
        <v>418</v>
      </c>
      <c r="D343" s="116" t="s">
        <v>547</v>
      </c>
      <c r="E343" s="26"/>
      <c r="F343" s="15">
        <f>F344</f>
        <v>4309</v>
      </c>
      <c r="G343" s="15">
        <f t="shared" si="154"/>
        <v>0</v>
      </c>
      <c r="H343" s="15">
        <f t="shared" si="154"/>
        <v>4309</v>
      </c>
      <c r="I343" s="15">
        <f>I344</f>
        <v>4309</v>
      </c>
      <c r="J343" s="15">
        <f t="shared" si="154"/>
        <v>0</v>
      </c>
      <c r="K343" s="15">
        <f t="shared" si="154"/>
        <v>4309</v>
      </c>
      <c r="L343" s="15">
        <f>L344</f>
        <v>0</v>
      </c>
      <c r="M343" s="15">
        <f t="shared" si="154"/>
        <v>0</v>
      </c>
      <c r="N343" s="15">
        <f t="shared" si="154"/>
        <v>0</v>
      </c>
    </row>
    <row r="344" spans="1:14" ht="63">
      <c r="A344" s="66" t="s">
        <v>354</v>
      </c>
      <c r="B344" s="26">
        <v>10</v>
      </c>
      <c r="C344" s="24" t="s">
        <v>418</v>
      </c>
      <c r="D344" s="116" t="s">
        <v>353</v>
      </c>
      <c r="E344" s="26"/>
      <c r="F344" s="15">
        <f aca="true" t="shared" si="155" ref="F344:N344">SUM(F345:F346)</f>
        <v>4309</v>
      </c>
      <c r="G344" s="15">
        <f t="shared" si="155"/>
        <v>0</v>
      </c>
      <c r="H344" s="15">
        <f t="shared" si="155"/>
        <v>4309</v>
      </c>
      <c r="I344" s="15">
        <f t="shared" si="155"/>
        <v>4309</v>
      </c>
      <c r="J344" s="15">
        <f t="shared" si="155"/>
        <v>0</v>
      </c>
      <c r="K344" s="15">
        <f t="shared" si="155"/>
        <v>4309</v>
      </c>
      <c r="L344" s="15">
        <f t="shared" si="155"/>
        <v>0</v>
      </c>
      <c r="M344" s="15">
        <f t="shared" si="155"/>
        <v>0</v>
      </c>
      <c r="N344" s="15">
        <f t="shared" si="155"/>
        <v>0</v>
      </c>
    </row>
    <row r="345" spans="1:14" ht="63">
      <c r="A345" s="69" t="s">
        <v>284</v>
      </c>
      <c r="B345" s="26">
        <v>10</v>
      </c>
      <c r="C345" s="24" t="s">
        <v>418</v>
      </c>
      <c r="D345" s="23" t="s">
        <v>894</v>
      </c>
      <c r="E345" s="26" t="s">
        <v>386</v>
      </c>
      <c r="F345" s="15">
        <f>SUM(G345:H345)</f>
        <v>49</v>
      </c>
      <c r="G345" s="15"/>
      <c r="H345" s="15">
        <v>49</v>
      </c>
      <c r="I345" s="15">
        <f>SUM(J345:K345)</f>
        <v>49</v>
      </c>
      <c r="J345" s="15"/>
      <c r="K345" s="15">
        <v>49</v>
      </c>
      <c r="L345" s="15">
        <f>SUM(M345:N345)</f>
        <v>0</v>
      </c>
      <c r="M345" s="15"/>
      <c r="N345" s="15">
        <v>0</v>
      </c>
    </row>
    <row r="346" spans="1:14" ht="47.25">
      <c r="A346" s="22" t="s">
        <v>285</v>
      </c>
      <c r="B346" s="26" t="s">
        <v>61</v>
      </c>
      <c r="C346" s="24" t="s">
        <v>418</v>
      </c>
      <c r="D346" s="23" t="s">
        <v>894</v>
      </c>
      <c r="E346" s="26" t="s">
        <v>59</v>
      </c>
      <c r="F346" s="15">
        <f>SUM(G346:H346)</f>
        <v>4260</v>
      </c>
      <c r="G346" s="17"/>
      <c r="H346" s="17">
        <v>4260</v>
      </c>
      <c r="I346" s="15">
        <f>SUM(J346:K346)</f>
        <v>4260</v>
      </c>
      <c r="J346" s="17"/>
      <c r="K346" s="17">
        <v>4260</v>
      </c>
      <c r="L346" s="15">
        <f>SUM(M346:N346)</f>
        <v>0</v>
      </c>
      <c r="M346" s="17"/>
      <c r="N346" s="17">
        <v>0</v>
      </c>
    </row>
    <row r="347" spans="1:14" ht="39" customHeight="1">
      <c r="A347" s="153" t="s">
        <v>194</v>
      </c>
      <c r="B347" s="59">
        <v>10</v>
      </c>
      <c r="C347" s="57" t="s">
        <v>424</v>
      </c>
      <c r="D347" s="26"/>
      <c r="E347" s="26"/>
      <c r="F347" s="58">
        <f>F348</f>
        <v>56985</v>
      </c>
      <c r="G347" s="58">
        <f aca="true" t="shared" si="156" ref="G347:N349">G348</f>
        <v>56985</v>
      </c>
      <c r="H347" s="58">
        <f t="shared" si="156"/>
        <v>0</v>
      </c>
      <c r="I347" s="58">
        <f>I348</f>
        <v>60886</v>
      </c>
      <c r="J347" s="58">
        <f t="shared" si="156"/>
        <v>60886</v>
      </c>
      <c r="K347" s="58">
        <f t="shared" si="156"/>
        <v>0</v>
      </c>
      <c r="L347" s="58">
        <f>L348</f>
        <v>64441</v>
      </c>
      <c r="M347" s="58">
        <f t="shared" si="156"/>
        <v>64441</v>
      </c>
      <c r="N347" s="58">
        <f t="shared" si="156"/>
        <v>0</v>
      </c>
    </row>
    <row r="348" spans="1:14" ht="78.75">
      <c r="A348" s="22" t="s">
        <v>498</v>
      </c>
      <c r="B348" s="26" t="s">
        <v>61</v>
      </c>
      <c r="C348" s="24" t="s">
        <v>424</v>
      </c>
      <c r="D348" s="65" t="s">
        <v>510</v>
      </c>
      <c r="E348" s="26"/>
      <c r="F348" s="15">
        <f>F349</f>
        <v>56985</v>
      </c>
      <c r="G348" s="15">
        <f t="shared" si="156"/>
        <v>56985</v>
      </c>
      <c r="H348" s="15">
        <f t="shared" si="156"/>
        <v>0</v>
      </c>
      <c r="I348" s="15">
        <f>I349</f>
        <v>60886</v>
      </c>
      <c r="J348" s="15">
        <f t="shared" si="156"/>
        <v>60886</v>
      </c>
      <c r="K348" s="15">
        <f t="shared" si="156"/>
        <v>0</v>
      </c>
      <c r="L348" s="15">
        <f>L349</f>
        <v>64441</v>
      </c>
      <c r="M348" s="15">
        <f t="shared" si="156"/>
        <v>64441</v>
      </c>
      <c r="N348" s="15">
        <f t="shared" si="156"/>
        <v>0</v>
      </c>
    </row>
    <row r="349" spans="1:14" ht="126">
      <c r="A349" s="22" t="s">
        <v>850</v>
      </c>
      <c r="B349" s="26" t="s">
        <v>61</v>
      </c>
      <c r="C349" s="24" t="s">
        <v>424</v>
      </c>
      <c r="D349" s="65" t="s">
        <v>286</v>
      </c>
      <c r="E349" s="26"/>
      <c r="F349" s="15">
        <f>F350</f>
        <v>56985</v>
      </c>
      <c r="G349" s="15">
        <f t="shared" si="156"/>
        <v>56985</v>
      </c>
      <c r="H349" s="15">
        <f t="shared" si="156"/>
        <v>0</v>
      </c>
      <c r="I349" s="15">
        <f>I350</f>
        <v>60886</v>
      </c>
      <c r="J349" s="15">
        <f t="shared" si="156"/>
        <v>60886</v>
      </c>
      <c r="K349" s="15">
        <f t="shared" si="156"/>
        <v>0</v>
      </c>
      <c r="L349" s="15">
        <f>L350</f>
        <v>64441</v>
      </c>
      <c r="M349" s="15">
        <f t="shared" si="156"/>
        <v>64441</v>
      </c>
      <c r="N349" s="15">
        <f t="shared" si="156"/>
        <v>0</v>
      </c>
    </row>
    <row r="350" spans="1:14" ht="63">
      <c r="A350" s="22" t="s">
        <v>753</v>
      </c>
      <c r="B350" s="26" t="s">
        <v>61</v>
      </c>
      <c r="C350" s="24" t="s">
        <v>424</v>
      </c>
      <c r="D350" s="65" t="s">
        <v>287</v>
      </c>
      <c r="E350" s="26"/>
      <c r="F350" s="15">
        <f aca="true" t="shared" si="157" ref="F350:N350">SUM(F351:F354)</f>
        <v>56985</v>
      </c>
      <c r="G350" s="15">
        <f t="shared" si="157"/>
        <v>56985</v>
      </c>
      <c r="H350" s="15">
        <f t="shared" si="157"/>
        <v>0</v>
      </c>
      <c r="I350" s="15">
        <f t="shared" si="157"/>
        <v>60886</v>
      </c>
      <c r="J350" s="15">
        <f t="shared" si="157"/>
        <v>60886</v>
      </c>
      <c r="K350" s="15">
        <f t="shared" si="157"/>
        <v>0</v>
      </c>
      <c r="L350" s="15">
        <f t="shared" si="157"/>
        <v>64441</v>
      </c>
      <c r="M350" s="15">
        <f t="shared" si="157"/>
        <v>64441</v>
      </c>
      <c r="N350" s="15">
        <f t="shared" si="157"/>
        <v>0</v>
      </c>
    </row>
    <row r="351" spans="1:14" ht="173.25">
      <c r="A351" s="69" t="s">
        <v>611</v>
      </c>
      <c r="B351" s="26" t="s">
        <v>61</v>
      </c>
      <c r="C351" s="24" t="s">
        <v>424</v>
      </c>
      <c r="D351" s="67" t="s">
        <v>895</v>
      </c>
      <c r="E351" s="26" t="s">
        <v>384</v>
      </c>
      <c r="F351" s="15">
        <f>SUM(G351:H351)</f>
        <v>3080</v>
      </c>
      <c r="G351" s="17">
        <v>3080</v>
      </c>
      <c r="H351" s="17"/>
      <c r="I351" s="15">
        <f>SUM(J351:K351)</f>
        <v>3388</v>
      </c>
      <c r="J351" s="17">
        <v>3388</v>
      </c>
      <c r="K351" s="17"/>
      <c r="L351" s="15">
        <f>SUM(M351:N351)</f>
        <v>3726</v>
      </c>
      <c r="M351" s="17">
        <v>3726</v>
      </c>
      <c r="N351" s="17"/>
    </row>
    <row r="352" spans="1:14" ht="78.75">
      <c r="A352" s="69" t="s">
        <v>395</v>
      </c>
      <c r="B352" s="26" t="s">
        <v>61</v>
      </c>
      <c r="C352" s="24" t="s">
        <v>424</v>
      </c>
      <c r="D352" s="67" t="s">
        <v>895</v>
      </c>
      <c r="E352" s="26" t="s">
        <v>386</v>
      </c>
      <c r="F352" s="15">
        <f>SUM(G352:H352)</f>
        <v>1235</v>
      </c>
      <c r="G352" s="17">
        <v>1235</v>
      </c>
      <c r="H352" s="17"/>
      <c r="I352" s="15">
        <f>SUM(J352:K352)</f>
        <v>1419</v>
      </c>
      <c r="J352" s="17">
        <v>1419</v>
      </c>
      <c r="K352" s="17"/>
      <c r="L352" s="15">
        <f>SUM(M352:N352)</f>
        <v>1447</v>
      </c>
      <c r="M352" s="17">
        <v>1447</v>
      </c>
      <c r="N352" s="17"/>
    </row>
    <row r="353" spans="1:14" ht="110.25">
      <c r="A353" s="69" t="s">
        <v>565</v>
      </c>
      <c r="B353" s="26" t="s">
        <v>61</v>
      </c>
      <c r="C353" s="24" t="s">
        <v>424</v>
      </c>
      <c r="D353" s="67" t="s">
        <v>895</v>
      </c>
      <c r="E353" s="26" t="s">
        <v>56</v>
      </c>
      <c r="F353" s="15">
        <f>SUM(G353:H353)</f>
        <v>52655</v>
      </c>
      <c r="G353" s="17">
        <v>52655</v>
      </c>
      <c r="H353" s="17"/>
      <c r="I353" s="15">
        <f>SUM(J353:K353)</f>
        <v>56064</v>
      </c>
      <c r="J353" s="17">
        <v>56064</v>
      </c>
      <c r="K353" s="17"/>
      <c r="L353" s="15">
        <f>SUM(M353:N353)</f>
        <v>59253</v>
      </c>
      <c r="M353" s="17">
        <v>59253</v>
      </c>
      <c r="N353" s="17"/>
    </row>
    <row r="354" spans="1:14" ht="63">
      <c r="A354" s="69" t="s">
        <v>396</v>
      </c>
      <c r="B354" s="26" t="s">
        <v>61</v>
      </c>
      <c r="C354" s="24" t="s">
        <v>424</v>
      </c>
      <c r="D354" s="67" t="s">
        <v>895</v>
      </c>
      <c r="E354" s="26" t="s">
        <v>48</v>
      </c>
      <c r="F354" s="15">
        <f>SUM(G354:H354)</f>
        <v>15</v>
      </c>
      <c r="G354" s="17">
        <v>15</v>
      </c>
      <c r="H354" s="17"/>
      <c r="I354" s="15">
        <f>SUM(J354:K354)</f>
        <v>15</v>
      </c>
      <c r="J354" s="17">
        <v>15</v>
      </c>
      <c r="K354" s="17"/>
      <c r="L354" s="15">
        <f>SUM(M354:N354)</f>
        <v>15</v>
      </c>
      <c r="M354" s="17">
        <v>15</v>
      </c>
      <c r="N354" s="17"/>
    </row>
    <row r="355" spans="1:14" ht="31.5">
      <c r="A355" s="153" t="s">
        <v>58</v>
      </c>
      <c r="B355" s="59">
        <v>10</v>
      </c>
      <c r="C355" s="57" t="s">
        <v>280</v>
      </c>
      <c r="D355" s="26"/>
      <c r="E355" s="26"/>
      <c r="F355" s="58">
        <f aca="true" t="shared" si="158" ref="F355:N355">SUM(F356,F362,F416,F421,)</f>
        <v>87706</v>
      </c>
      <c r="G355" s="58">
        <f t="shared" si="158"/>
        <v>85990.8</v>
      </c>
      <c r="H355" s="58">
        <f t="shared" si="158"/>
        <v>1715.2</v>
      </c>
      <c r="I355" s="58">
        <f t="shared" si="158"/>
        <v>87206.1</v>
      </c>
      <c r="J355" s="58">
        <f t="shared" si="158"/>
        <v>87206.1</v>
      </c>
      <c r="K355" s="58">
        <f t="shared" si="158"/>
        <v>0</v>
      </c>
      <c r="L355" s="58">
        <f t="shared" si="158"/>
        <v>89661.9</v>
      </c>
      <c r="M355" s="58">
        <f t="shared" si="158"/>
        <v>89661.9</v>
      </c>
      <c r="N355" s="58">
        <f t="shared" si="158"/>
        <v>0</v>
      </c>
    </row>
    <row r="356" spans="1:14" ht="63">
      <c r="A356" s="69" t="s">
        <v>827</v>
      </c>
      <c r="B356" s="26" t="s">
        <v>61</v>
      </c>
      <c r="C356" s="26" t="s">
        <v>280</v>
      </c>
      <c r="D356" s="62" t="s">
        <v>169</v>
      </c>
      <c r="E356" s="26"/>
      <c r="F356" s="15">
        <f aca="true" t="shared" si="159" ref="F356:N357">F357</f>
        <v>11528</v>
      </c>
      <c r="G356" s="15">
        <f t="shared" si="159"/>
        <v>11528</v>
      </c>
      <c r="H356" s="15">
        <f t="shared" si="159"/>
        <v>0</v>
      </c>
      <c r="I356" s="15">
        <f t="shared" si="159"/>
        <v>11936</v>
      </c>
      <c r="J356" s="15">
        <f t="shared" si="159"/>
        <v>11936</v>
      </c>
      <c r="K356" s="15">
        <f t="shared" si="159"/>
        <v>0</v>
      </c>
      <c r="L356" s="15">
        <f t="shared" si="159"/>
        <v>12361</v>
      </c>
      <c r="M356" s="15">
        <f t="shared" si="159"/>
        <v>12361</v>
      </c>
      <c r="N356" s="15">
        <f t="shared" si="159"/>
        <v>0</v>
      </c>
    </row>
    <row r="357" spans="1:14" ht="110.25">
      <c r="A357" s="69" t="s">
        <v>989</v>
      </c>
      <c r="B357" s="26" t="s">
        <v>61</v>
      </c>
      <c r="C357" s="26" t="s">
        <v>280</v>
      </c>
      <c r="D357" s="62" t="s">
        <v>600</v>
      </c>
      <c r="E357" s="26"/>
      <c r="F357" s="15">
        <f t="shared" si="159"/>
        <v>11528</v>
      </c>
      <c r="G357" s="15">
        <f t="shared" si="159"/>
        <v>11528</v>
      </c>
      <c r="H357" s="15">
        <f t="shared" si="159"/>
        <v>0</v>
      </c>
      <c r="I357" s="15">
        <f t="shared" si="159"/>
        <v>11936</v>
      </c>
      <c r="J357" s="15">
        <f t="shared" si="159"/>
        <v>11936</v>
      </c>
      <c r="K357" s="15">
        <f t="shared" si="159"/>
        <v>0</v>
      </c>
      <c r="L357" s="15">
        <f t="shared" si="159"/>
        <v>12361</v>
      </c>
      <c r="M357" s="15">
        <f t="shared" si="159"/>
        <v>12361</v>
      </c>
      <c r="N357" s="15">
        <f t="shared" si="159"/>
        <v>0</v>
      </c>
    </row>
    <row r="358" spans="1:14" ht="47.25">
      <c r="A358" s="69" t="s">
        <v>37</v>
      </c>
      <c r="B358" s="26" t="s">
        <v>61</v>
      </c>
      <c r="C358" s="26" t="s">
        <v>280</v>
      </c>
      <c r="D358" s="62" t="s">
        <v>601</v>
      </c>
      <c r="E358" s="26"/>
      <c r="F358" s="15">
        <f>SUM(F359:F361)</f>
        <v>11528</v>
      </c>
      <c r="G358" s="15">
        <f aca="true" t="shared" si="160" ref="G358:N358">SUM(G359:G361)</f>
        <v>11528</v>
      </c>
      <c r="H358" s="15">
        <f t="shared" si="160"/>
        <v>0</v>
      </c>
      <c r="I358" s="15">
        <f t="shared" si="160"/>
        <v>11936</v>
      </c>
      <c r="J358" s="15">
        <f t="shared" si="160"/>
        <v>11936</v>
      </c>
      <c r="K358" s="15">
        <f t="shared" si="160"/>
        <v>0</v>
      </c>
      <c r="L358" s="15">
        <f t="shared" si="160"/>
        <v>12361</v>
      </c>
      <c r="M358" s="15">
        <f t="shared" si="160"/>
        <v>12361</v>
      </c>
      <c r="N358" s="15">
        <f t="shared" si="160"/>
        <v>0</v>
      </c>
    </row>
    <row r="359" spans="1:14" ht="315">
      <c r="A359" s="68" t="s">
        <v>531</v>
      </c>
      <c r="B359" s="26" t="s">
        <v>61</v>
      </c>
      <c r="C359" s="26" t="s">
        <v>280</v>
      </c>
      <c r="D359" s="26" t="s">
        <v>182</v>
      </c>
      <c r="E359" s="26" t="s">
        <v>384</v>
      </c>
      <c r="F359" s="15">
        <f>SUM(G359:H359)</f>
        <v>8800</v>
      </c>
      <c r="G359" s="15">
        <v>8800</v>
      </c>
      <c r="H359" s="15"/>
      <c r="I359" s="15">
        <f>SUM(J359:K359)</f>
        <v>9110</v>
      </c>
      <c r="J359" s="15">
        <v>9110</v>
      </c>
      <c r="K359" s="15"/>
      <c r="L359" s="15">
        <f>SUM(M359:N359)</f>
        <v>9437</v>
      </c>
      <c r="M359" s="15">
        <v>9437</v>
      </c>
      <c r="N359" s="15"/>
    </row>
    <row r="360" spans="1:14" ht="220.5">
      <c r="A360" s="68" t="s">
        <v>599</v>
      </c>
      <c r="B360" s="26" t="s">
        <v>61</v>
      </c>
      <c r="C360" s="26" t="s">
        <v>280</v>
      </c>
      <c r="D360" s="26" t="s">
        <v>182</v>
      </c>
      <c r="E360" s="26" t="s">
        <v>59</v>
      </c>
      <c r="F360" s="15">
        <f>SUM(G360:H360)</f>
        <v>2299</v>
      </c>
      <c r="G360" s="15">
        <v>2299</v>
      </c>
      <c r="H360" s="15"/>
      <c r="I360" s="15">
        <f>SUM(J360:K360)</f>
        <v>2380</v>
      </c>
      <c r="J360" s="15">
        <v>2380</v>
      </c>
      <c r="K360" s="15"/>
      <c r="L360" s="15">
        <f>SUM(M360:N360)</f>
        <v>2460</v>
      </c>
      <c r="M360" s="15">
        <v>2460</v>
      </c>
      <c r="N360" s="15"/>
    </row>
    <row r="361" spans="1:14" ht="252">
      <c r="A361" s="68" t="s">
        <v>567</v>
      </c>
      <c r="B361" s="26" t="s">
        <v>61</v>
      </c>
      <c r="C361" s="26" t="s">
        <v>280</v>
      </c>
      <c r="D361" s="26" t="s">
        <v>182</v>
      </c>
      <c r="E361" s="26" t="s">
        <v>56</v>
      </c>
      <c r="F361" s="15">
        <f>SUM(G361:H361)</f>
        <v>429</v>
      </c>
      <c r="G361" s="17">
        <v>429</v>
      </c>
      <c r="H361" s="17"/>
      <c r="I361" s="15">
        <f>SUM(J361:K361)</f>
        <v>446</v>
      </c>
      <c r="J361" s="17">
        <v>446</v>
      </c>
      <c r="K361" s="17"/>
      <c r="L361" s="15">
        <f>SUM(M361:N361)</f>
        <v>464</v>
      </c>
      <c r="M361" s="17">
        <v>464</v>
      </c>
      <c r="N361" s="17"/>
    </row>
    <row r="362" spans="1:14" ht="78.75">
      <c r="A362" s="22" t="s">
        <v>498</v>
      </c>
      <c r="B362" s="26">
        <v>10</v>
      </c>
      <c r="C362" s="24" t="s">
        <v>280</v>
      </c>
      <c r="D362" s="62" t="s">
        <v>510</v>
      </c>
      <c r="E362" s="26"/>
      <c r="F362" s="15">
        <f aca="true" t="shared" si="161" ref="F362:M362">SUM(F363,F405,F408)</f>
        <v>74614.5</v>
      </c>
      <c r="G362" s="15">
        <f t="shared" si="161"/>
        <v>73249.3</v>
      </c>
      <c r="H362" s="15">
        <f t="shared" si="161"/>
        <v>1365.2</v>
      </c>
      <c r="I362" s="15">
        <f t="shared" si="161"/>
        <v>75270.1</v>
      </c>
      <c r="J362" s="15">
        <f t="shared" si="161"/>
        <v>75270.1</v>
      </c>
      <c r="K362" s="15">
        <f t="shared" si="161"/>
        <v>0</v>
      </c>
      <c r="L362" s="15">
        <f t="shared" si="161"/>
        <v>77300.9</v>
      </c>
      <c r="M362" s="15">
        <f t="shared" si="161"/>
        <v>77300.9</v>
      </c>
      <c r="N362" s="15">
        <f>SUM(N363,N408)</f>
        <v>0</v>
      </c>
    </row>
    <row r="363" spans="1:14" ht="126">
      <c r="A363" s="22" t="s">
        <v>107</v>
      </c>
      <c r="B363" s="26">
        <v>10</v>
      </c>
      <c r="C363" s="24" t="s">
        <v>280</v>
      </c>
      <c r="D363" s="62" t="s">
        <v>547</v>
      </c>
      <c r="E363" s="26"/>
      <c r="F363" s="15">
        <f aca="true" t="shared" si="162" ref="F363:N363">SUM(F364,F381)</f>
        <v>58248</v>
      </c>
      <c r="G363" s="15">
        <f t="shared" si="162"/>
        <v>57171.3</v>
      </c>
      <c r="H363" s="15">
        <f t="shared" si="162"/>
        <v>1076.7</v>
      </c>
      <c r="I363" s="15">
        <f t="shared" si="162"/>
        <v>58467.1</v>
      </c>
      <c r="J363" s="15">
        <f t="shared" si="162"/>
        <v>58467.1</v>
      </c>
      <c r="K363" s="15">
        <f t="shared" si="162"/>
        <v>0</v>
      </c>
      <c r="L363" s="15">
        <f t="shared" si="162"/>
        <v>59657.9</v>
      </c>
      <c r="M363" s="15">
        <f t="shared" si="162"/>
        <v>59657.9</v>
      </c>
      <c r="N363" s="15">
        <f t="shared" si="162"/>
        <v>0</v>
      </c>
    </row>
    <row r="364" spans="1:14" ht="78.75">
      <c r="A364" s="22" t="s">
        <v>583</v>
      </c>
      <c r="B364" s="26">
        <v>10</v>
      </c>
      <c r="C364" s="24" t="s">
        <v>280</v>
      </c>
      <c r="D364" s="65" t="s">
        <v>582</v>
      </c>
      <c r="E364" s="26"/>
      <c r="F364" s="15">
        <f aca="true" t="shared" si="163" ref="F364:N364">SUM(F365:F380)</f>
        <v>29617.3</v>
      </c>
      <c r="G364" s="15">
        <f t="shared" si="163"/>
        <v>29617.3</v>
      </c>
      <c r="H364" s="15">
        <f t="shared" si="163"/>
        <v>0</v>
      </c>
      <c r="I364" s="15">
        <f t="shared" si="163"/>
        <v>30076.1</v>
      </c>
      <c r="J364" s="15">
        <f t="shared" si="163"/>
        <v>30076.1</v>
      </c>
      <c r="K364" s="15">
        <f t="shared" si="163"/>
        <v>0</v>
      </c>
      <c r="L364" s="15">
        <f t="shared" si="163"/>
        <v>30549.9</v>
      </c>
      <c r="M364" s="15">
        <f t="shared" si="163"/>
        <v>30549.9</v>
      </c>
      <c r="N364" s="15">
        <f t="shared" si="163"/>
        <v>0</v>
      </c>
    </row>
    <row r="365" spans="1:14" ht="110.25">
      <c r="A365" s="69" t="s">
        <v>584</v>
      </c>
      <c r="B365" s="26">
        <v>10</v>
      </c>
      <c r="C365" s="24" t="s">
        <v>280</v>
      </c>
      <c r="D365" s="67" t="s">
        <v>858</v>
      </c>
      <c r="E365" s="26" t="s">
        <v>386</v>
      </c>
      <c r="F365" s="15">
        <f aca="true" t="shared" si="164" ref="F365:F376">SUM(G365:H365)</f>
        <v>206</v>
      </c>
      <c r="G365" s="15">
        <v>206</v>
      </c>
      <c r="H365" s="15"/>
      <c r="I365" s="15">
        <f aca="true" t="shared" si="165" ref="I365:I376">SUM(J365:K365)</f>
        <v>206</v>
      </c>
      <c r="J365" s="15">
        <v>206</v>
      </c>
      <c r="K365" s="15"/>
      <c r="L365" s="15">
        <f aca="true" t="shared" si="166" ref="L365:L376">SUM(M365:N365)</f>
        <v>206</v>
      </c>
      <c r="M365" s="15">
        <v>206</v>
      </c>
      <c r="N365" s="15"/>
    </row>
    <row r="366" spans="1:14" ht="94.5">
      <c r="A366" s="22" t="s">
        <v>585</v>
      </c>
      <c r="B366" s="26">
        <v>10</v>
      </c>
      <c r="C366" s="24" t="s">
        <v>280</v>
      </c>
      <c r="D366" s="67" t="s">
        <v>858</v>
      </c>
      <c r="E366" s="26" t="s">
        <v>59</v>
      </c>
      <c r="F366" s="15">
        <f t="shared" si="164"/>
        <v>18060</v>
      </c>
      <c r="G366" s="17">
        <v>18060</v>
      </c>
      <c r="H366" s="17"/>
      <c r="I366" s="15">
        <f t="shared" si="165"/>
        <v>18060</v>
      </c>
      <c r="J366" s="17">
        <v>18060</v>
      </c>
      <c r="K366" s="17"/>
      <c r="L366" s="15">
        <f t="shared" si="166"/>
        <v>18060</v>
      </c>
      <c r="M366" s="17">
        <v>18060</v>
      </c>
      <c r="N366" s="17"/>
    </row>
    <row r="367" spans="1:14" ht="110.25">
      <c r="A367" s="69" t="s">
        <v>434</v>
      </c>
      <c r="B367" s="26">
        <v>10</v>
      </c>
      <c r="C367" s="24" t="s">
        <v>280</v>
      </c>
      <c r="D367" s="67" t="s">
        <v>859</v>
      </c>
      <c r="E367" s="26" t="s">
        <v>386</v>
      </c>
      <c r="F367" s="15">
        <f t="shared" si="164"/>
        <v>51</v>
      </c>
      <c r="G367" s="15">
        <v>51</v>
      </c>
      <c r="H367" s="15"/>
      <c r="I367" s="15">
        <f t="shared" si="165"/>
        <v>67</v>
      </c>
      <c r="J367" s="15">
        <v>67</v>
      </c>
      <c r="K367" s="15"/>
      <c r="L367" s="15">
        <f t="shared" si="166"/>
        <v>69</v>
      </c>
      <c r="M367" s="15">
        <v>69</v>
      </c>
      <c r="N367" s="15"/>
    </row>
    <row r="368" spans="1:14" ht="94.5">
      <c r="A368" s="69" t="s">
        <v>740</v>
      </c>
      <c r="B368" s="26">
        <v>10</v>
      </c>
      <c r="C368" s="24" t="s">
        <v>280</v>
      </c>
      <c r="D368" s="67" t="s">
        <v>859</v>
      </c>
      <c r="E368" s="26" t="s">
        <v>59</v>
      </c>
      <c r="F368" s="15">
        <f t="shared" si="164"/>
        <v>2121</v>
      </c>
      <c r="G368" s="17">
        <v>2121</v>
      </c>
      <c r="H368" s="17"/>
      <c r="I368" s="15">
        <f t="shared" si="165"/>
        <v>2192</v>
      </c>
      <c r="J368" s="17">
        <v>2192</v>
      </c>
      <c r="K368" s="17"/>
      <c r="L368" s="15">
        <f t="shared" si="166"/>
        <v>2280</v>
      </c>
      <c r="M368" s="17">
        <v>2280</v>
      </c>
      <c r="N368" s="17"/>
    </row>
    <row r="369" spans="1:14" ht="126">
      <c r="A369" s="69" t="s">
        <v>274</v>
      </c>
      <c r="B369" s="26">
        <v>10</v>
      </c>
      <c r="C369" s="24" t="s">
        <v>280</v>
      </c>
      <c r="D369" s="67" t="s">
        <v>913</v>
      </c>
      <c r="E369" s="26" t="s">
        <v>386</v>
      </c>
      <c r="F369" s="15">
        <f t="shared" si="164"/>
        <v>90</v>
      </c>
      <c r="G369" s="15">
        <v>90</v>
      </c>
      <c r="H369" s="15"/>
      <c r="I369" s="15">
        <f t="shared" si="165"/>
        <v>90</v>
      </c>
      <c r="J369" s="15">
        <v>90</v>
      </c>
      <c r="K369" s="15"/>
      <c r="L369" s="15">
        <f t="shared" si="166"/>
        <v>90</v>
      </c>
      <c r="M369" s="15">
        <v>90</v>
      </c>
      <c r="N369" s="15"/>
    </row>
    <row r="370" spans="1:14" ht="110.25">
      <c r="A370" s="69" t="s">
        <v>275</v>
      </c>
      <c r="B370" s="26">
        <v>10</v>
      </c>
      <c r="C370" s="24" t="s">
        <v>280</v>
      </c>
      <c r="D370" s="67" t="s">
        <v>913</v>
      </c>
      <c r="E370" s="26" t="s">
        <v>59</v>
      </c>
      <c r="F370" s="15">
        <f t="shared" si="164"/>
        <v>3466</v>
      </c>
      <c r="G370" s="17">
        <v>3466</v>
      </c>
      <c r="H370" s="17"/>
      <c r="I370" s="15">
        <f t="shared" si="165"/>
        <v>3608</v>
      </c>
      <c r="J370" s="17">
        <v>3608</v>
      </c>
      <c r="K370" s="17"/>
      <c r="L370" s="15">
        <f t="shared" si="166"/>
        <v>3756</v>
      </c>
      <c r="M370" s="17">
        <v>3756</v>
      </c>
      <c r="N370" s="17"/>
    </row>
    <row r="371" spans="1:14" ht="173.25">
      <c r="A371" s="69" t="s">
        <v>1017</v>
      </c>
      <c r="B371" s="26">
        <v>10</v>
      </c>
      <c r="C371" s="24" t="s">
        <v>280</v>
      </c>
      <c r="D371" s="67" t="s">
        <v>914</v>
      </c>
      <c r="E371" s="26" t="s">
        <v>386</v>
      </c>
      <c r="F371" s="15">
        <f t="shared" si="164"/>
        <v>2</v>
      </c>
      <c r="G371" s="15">
        <v>2</v>
      </c>
      <c r="H371" s="15"/>
      <c r="I371" s="15">
        <f t="shared" si="165"/>
        <v>2</v>
      </c>
      <c r="J371" s="15">
        <v>2</v>
      </c>
      <c r="K371" s="15"/>
      <c r="L371" s="15">
        <f t="shared" si="166"/>
        <v>2</v>
      </c>
      <c r="M371" s="15">
        <v>2</v>
      </c>
      <c r="N371" s="15"/>
    </row>
    <row r="372" spans="1:14" ht="157.5">
      <c r="A372" s="69" t="s">
        <v>113</v>
      </c>
      <c r="B372" s="26">
        <v>10</v>
      </c>
      <c r="C372" s="24" t="s">
        <v>280</v>
      </c>
      <c r="D372" s="67" t="s">
        <v>914</v>
      </c>
      <c r="E372" s="26" t="s">
        <v>59</v>
      </c>
      <c r="F372" s="15">
        <f t="shared" si="164"/>
        <v>118</v>
      </c>
      <c r="G372" s="17">
        <v>118</v>
      </c>
      <c r="H372" s="17"/>
      <c r="I372" s="15">
        <f t="shared" si="165"/>
        <v>123</v>
      </c>
      <c r="J372" s="17">
        <v>123</v>
      </c>
      <c r="K372" s="17"/>
      <c r="L372" s="15">
        <f t="shared" si="166"/>
        <v>128</v>
      </c>
      <c r="M372" s="17">
        <v>128</v>
      </c>
      <c r="N372" s="17"/>
    </row>
    <row r="373" spans="1:14" ht="126">
      <c r="A373" s="69" t="s">
        <v>114</v>
      </c>
      <c r="B373" s="26">
        <v>10</v>
      </c>
      <c r="C373" s="24" t="s">
        <v>280</v>
      </c>
      <c r="D373" s="67" t="s">
        <v>915</v>
      </c>
      <c r="E373" s="26" t="s">
        <v>386</v>
      </c>
      <c r="F373" s="15">
        <f t="shared" si="164"/>
        <v>80</v>
      </c>
      <c r="G373" s="15">
        <v>80</v>
      </c>
      <c r="H373" s="15"/>
      <c r="I373" s="15">
        <f t="shared" si="165"/>
        <v>80</v>
      </c>
      <c r="J373" s="15">
        <v>80</v>
      </c>
      <c r="K373" s="15"/>
      <c r="L373" s="15">
        <f t="shared" si="166"/>
        <v>80</v>
      </c>
      <c r="M373" s="15">
        <v>80</v>
      </c>
      <c r="N373" s="15"/>
    </row>
    <row r="374" spans="1:14" ht="110.25">
      <c r="A374" s="69" t="s">
        <v>115</v>
      </c>
      <c r="B374" s="26">
        <v>10</v>
      </c>
      <c r="C374" s="24" t="s">
        <v>280</v>
      </c>
      <c r="D374" s="67" t="s">
        <v>915</v>
      </c>
      <c r="E374" s="26" t="s">
        <v>59</v>
      </c>
      <c r="F374" s="15">
        <f t="shared" si="164"/>
        <v>4005</v>
      </c>
      <c r="G374" s="17">
        <v>4005</v>
      </c>
      <c r="H374" s="17"/>
      <c r="I374" s="15">
        <f t="shared" si="165"/>
        <v>4168</v>
      </c>
      <c r="J374" s="17">
        <v>4168</v>
      </c>
      <c r="K374" s="17"/>
      <c r="L374" s="15">
        <f t="shared" si="166"/>
        <v>4338</v>
      </c>
      <c r="M374" s="17">
        <v>4338</v>
      </c>
      <c r="N374" s="17"/>
    </row>
    <row r="375" spans="1:14" ht="126">
      <c r="A375" s="69" t="s">
        <v>754</v>
      </c>
      <c r="B375" s="26">
        <v>10</v>
      </c>
      <c r="C375" s="24" t="s">
        <v>280</v>
      </c>
      <c r="D375" s="67" t="s">
        <v>916</v>
      </c>
      <c r="E375" s="26" t="s">
        <v>386</v>
      </c>
      <c r="F375" s="15">
        <f t="shared" si="164"/>
        <v>26</v>
      </c>
      <c r="G375" s="15">
        <v>26</v>
      </c>
      <c r="H375" s="15"/>
      <c r="I375" s="15">
        <f t="shared" si="165"/>
        <v>26</v>
      </c>
      <c r="J375" s="15">
        <v>26</v>
      </c>
      <c r="K375" s="15"/>
      <c r="L375" s="15">
        <f t="shared" si="166"/>
        <v>26</v>
      </c>
      <c r="M375" s="15">
        <v>26</v>
      </c>
      <c r="N375" s="15"/>
    </row>
    <row r="376" spans="1:14" ht="110.25">
      <c r="A376" s="69" t="s">
        <v>741</v>
      </c>
      <c r="B376" s="26">
        <v>10</v>
      </c>
      <c r="C376" s="24" t="s">
        <v>280</v>
      </c>
      <c r="D376" s="67" t="s">
        <v>916</v>
      </c>
      <c r="E376" s="26" t="s">
        <v>59</v>
      </c>
      <c r="F376" s="15">
        <f t="shared" si="164"/>
        <v>1022</v>
      </c>
      <c r="G376" s="17">
        <v>1022</v>
      </c>
      <c r="H376" s="17"/>
      <c r="I376" s="15">
        <f t="shared" si="165"/>
        <v>1064</v>
      </c>
      <c r="J376" s="17">
        <v>1064</v>
      </c>
      <c r="K376" s="17"/>
      <c r="L376" s="15">
        <f t="shared" si="166"/>
        <v>1108</v>
      </c>
      <c r="M376" s="17">
        <v>1108</v>
      </c>
      <c r="N376" s="17"/>
    </row>
    <row r="377" spans="1:14" ht="126">
      <c r="A377" s="69" t="s">
        <v>232</v>
      </c>
      <c r="B377" s="26">
        <v>10</v>
      </c>
      <c r="C377" s="24" t="s">
        <v>280</v>
      </c>
      <c r="D377" s="67" t="s">
        <v>231</v>
      </c>
      <c r="E377" s="26" t="s">
        <v>59</v>
      </c>
      <c r="F377" s="15">
        <f>SUM(G377:H377)</f>
        <v>300.3</v>
      </c>
      <c r="G377" s="17">
        <v>300.3</v>
      </c>
      <c r="H377" s="17"/>
      <c r="I377" s="15">
        <f>SUM(J377:K377)</f>
        <v>317.1</v>
      </c>
      <c r="J377" s="17">
        <v>317.1</v>
      </c>
      <c r="K377" s="17"/>
      <c r="L377" s="15">
        <f>SUM(M377:N377)</f>
        <v>329.9</v>
      </c>
      <c r="M377" s="17">
        <v>329.9</v>
      </c>
      <c r="N377" s="17"/>
    </row>
    <row r="378" spans="1:14" ht="173.25">
      <c r="A378" s="68" t="s">
        <v>586</v>
      </c>
      <c r="B378" s="26">
        <v>10</v>
      </c>
      <c r="C378" s="24" t="s">
        <v>280</v>
      </c>
      <c r="D378" s="67" t="s">
        <v>734</v>
      </c>
      <c r="E378" s="26" t="s">
        <v>386</v>
      </c>
      <c r="F378" s="117">
        <f>SUM(G378:H378)</f>
        <v>1</v>
      </c>
      <c r="G378" s="118">
        <v>1</v>
      </c>
      <c r="H378" s="118"/>
      <c r="I378" s="117">
        <f>SUM(J378:K378)</f>
        <v>1</v>
      </c>
      <c r="J378" s="118">
        <v>1</v>
      </c>
      <c r="K378" s="118"/>
      <c r="L378" s="117">
        <f>SUM(M378:N378)</f>
        <v>1</v>
      </c>
      <c r="M378" s="118">
        <v>1</v>
      </c>
      <c r="N378" s="118"/>
    </row>
    <row r="379" spans="1:14" ht="157.5">
      <c r="A379" s="69" t="s">
        <v>505</v>
      </c>
      <c r="B379" s="26">
        <v>10</v>
      </c>
      <c r="C379" s="24" t="s">
        <v>280</v>
      </c>
      <c r="D379" s="67" t="s">
        <v>734</v>
      </c>
      <c r="E379" s="26" t="s">
        <v>59</v>
      </c>
      <c r="F379" s="117">
        <f>SUM(G379:H379)</f>
        <v>40</v>
      </c>
      <c r="G379" s="118">
        <v>40</v>
      </c>
      <c r="H379" s="118"/>
      <c r="I379" s="117">
        <f>SUM(J379:K379)</f>
        <v>43</v>
      </c>
      <c r="J379" s="118">
        <v>43</v>
      </c>
      <c r="K379" s="118"/>
      <c r="L379" s="117">
        <f>SUM(M379:N379)</f>
        <v>47</v>
      </c>
      <c r="M379" s="118">
        <v>47</v>
      </c>
      <c r="N379" s="118"/>
    </row>
    <row r="380" spans="1:14" ht="157.5">
      <c r="A380" s="69" t="s">
        <v>505</v>
      </c>
      <c r="B380" s="26">
        <v>10</v>
      </c>
      <c r="C380" s="24" t="s">
        <v>280</v>
      </c>
      <c r="D380" s="67" t="s">
        <v>81</v>
      </c>
      <c r="E380" s="26" t="s">
        <v>59</v>
      </c>
      <c r="F380" s="117">
        <f>SUM(G380:H380)</f>
        <v>29</v>
      </c>
      <c r="G380" s="118">
        <v>29</v>
      </c>
      <c r="H380" s="118"/>
      <c r="I380" s="117">
        <f>SUM(J380:K380)</f>
        <v>29</v>
      </c>
      <c r="J380" s="118">
        <v>29</v>
      </c>
      <c r="K380" s="118"/>
      <c r="L380" s="117">
        <f>SUM(M380:N380)</f>
        <v>29</v>
      </c>
      <c r="M380" s="118">
        <v>29</v>
      </c>
      <c r="N380" s="118"/>
    </row>
    <row r="381" spans="1:14" ht="63">
      <c r="A381" s="66" t="s">
        <v>354</v>
      </c>
      <c r="B381" s="26">
        <v>10</v>
      </c>
      <c r="C381" s="24" t="s">
        <v>280</v>
      </c>
      <c r="D381" s="62" t="s">
        <v>353</v>
      </c>
      <c r="E381" s="26"/>
      <c r="F381" s="15">
        <f>SUM(F382:F404)</f>
        <v>28630.7</v>
      </c>
      <c r="G381" s="15">
        <f>SUM(G382:G404)</f>
        <v>27554</v>
      </c>
      <c r="H381" s="15">
        <f aca="true" t="shared" si="167" ref="H381:N381">SUM(H382:H404)</f>
        <v>1076.7</v>
      </c>
      <c r="I381" s="15">
        <f t="shared" si="167"/>
        <v>28391</v>
      </c>
      <c r="J381" s="15">
        <f t="shared" si="167"/>
        <v>28391</v>
      </c>
      <c r="K381" s="15">
        <f t="shared" si="167"/>
        <v>0</v>
      </c>
      <c r="L381" s="15">
        <f t="shared" si="167"/>
        <v>29108</v>
      </c>
      <c r="M381" s="15">
        <f t="shared" si="167"/>
        <v>29108</v>
      </c>
      <c r="N381" s="15">
        <f t="shared" si="167"/>
        <v>0</v>
      </c>
    </row>
    <row r="382" spans="1:14" ht="47.25">
      <c r="A382" s="69" t="s">
        <v>779</v>
      </c>
      <c r="B382" s="26">
        <v>10</v>
      </c>
      <c r="C382" s="24" t="s">
        <v>280</v>
      </c>
      <c r="D382" s="67" t="s">
        <v>778</v>
      </c>
      <c r="E382" s="26" t="s">
        <v>59</v>
      </c>
      <c r="F382" s="15">
        <f>SUM(G382:H382)</f>
        <v>1076.7</v>
      </c>
      <c r="G382" s="15"/>
      <c r="H382" s="15">
        <v>1076.7</v>
      </c>
      <c r="I382" s="15">
        <f>SUM(J382:K382)</f>
        <v>0</v>
      </c>
      <c r="J382" s="15"/>
      <c r="K382" s="15"/>
      <c r="L382" s="15">
        <f>SUM(M382:N382)</f>
        <v>0</v>
      </c>
      <c r="M382" s="15"/>
      <c r="N382" s="15"/>
    </row>
    <row r="383" spans="1:14" ht="126">
      <c r="A383" s="66" t="s">
        <v>355</v>
      </c>
      <c r="B383" s="26">
        <v>10</v>
      </c>
      <c r="C383" s="24" t="s">
        <v>280</v>
      </c>
      <c r="D383" s="67" t="s">
        <v>933</v>
      </c>
      <c r="E383" s="26" t="s">
        <v>59</v>
      </c>
      <c r="F383" s="15">
        <f aca="true" t="shared" si="168" ref="F383:F404">SUM(G383:H383)</f>
        <v>0</v>
      </c>
      <c r="G383" s="15">
        <v>0</v>
      </c>
      <c r="H383" s="15">
        <v>0</v>
      </c>
      <c r="I383" s="15">
        <f aca="true" t="shared" si="169" ref="I383:I404">SUM(J383:K383)</f>
        <v>0</v>
      </c>
      <c r="J383" s="15">
        <v>0</v>
      </c>
      <c r="K383" s="15">
        <v>0</v>
      </c>
      <c r="L383" s="15">
        <f aca="true" t="shared" si="170" ref="L383:L404">SUM(M383:N383)</f>
        <v>0</v>
      </c>
      <c r="M383" s="15">
        <v>0</v>
      </c>
      <c r="N383" s="15">
        <v>0</v>
      </c>
    </row>
    <row r="384" spans="1:14" ht="157.5">
      <c r="A384" s="119" t="s">
        <v>732</v>
      </c>
      <c r="B384" s="26" t="s">
        <v>61</v>
      </c>
      <c r="C384" s="24" t="s">
        <v>280</v>
      </c>
      <c r="D384" s="81" t="s">
        <v>595</v>
      </c>
      <c r="E384" s="26" t="s">
        <v>386</v>
      </c>
      <c r="F384" s="15">
        <f>SUM(G384:H384)</f>
        <v>131.1</v>
      </c>
      <c r="G384" s="17">
        <v>131.1</v>
      </c>
      <c r="H384" s="17"/>
      <c r="I384" s="15">
        <f>SUM(J384:K384)</f>
        <v>131.7</v>
      </c>
      <c r="J384" s="17">
        <v>131.7</v>
      </c>
      <c r="K384" s="17"/>
      <c r="L384" s="15">
        <f>SUM(M384:N384)</f>
        <v>130.7</v>
      </c>
      <c r="M384" s="17">
        <v>130.7</v>
      </c>
      <c r="N384" s="17"/>
    </row>
    <row r="385" spans="1:14" ht="141.75">
      <c r="A385" s="119" t="s">
        <v>733</v>
      </c>
      <c r="B385" s="26" t="s">
        <v>61</v>
      </c>
      <c r="C385" s="24" t="s">
        <v>280</v>
      </c>
      <c r="D385" s="81" t="s">
        <v>595</v>
      </c>
      <c r="E385" s="26" t="s">
        <v>59</v>
      </c>
      <c r="F385" s="15">
        <f>SUM(G385:H385)</f>
        <v>8707.9</v>
      </c>
      <c r="G385" s="17">
        <v>8707.9</v>
      </c>
      <c r="H385" s="17"/>
      <c r="I385" s="15">
        <f>SUM(J385:K385)</f>
        <v>8801.3</v>
      </c>
      <c r="J385" s="17">
        <v>8801.3</v>
      </c>
      <c r="K385" s="17"/>
      <c r="L385" s="15">
        <f>SUM(M385:N385)</f>
        <v>8741.3</v>
      </c>
      <c r="M385" s="17">
        <v>8741.3</v>
      </c>
      <c r="N385" s="17"/>
    </row>
    <row r="386" spans="1:14" ht="110.25">
      <c r="A386" s="69" t="s">
        <v>209</v>
      </c>
      <c r="B386" s="26" t="s">
        <v>61</v>
      </c>
      <c r="C386" s="24" t="s">
        <v>280</v>
      </c>
      <c r="D386" s="67" t="s">
        <v>860</v>
      </c>
      <c r="E386" s="26" t="s">
        <v>386</v>
      </c>
      <c r="F386" s="15">
        <f t="shared" si="168"/>
        <v>2</v>
      </c>
      <c r="G386" s="17">
        <v>2</v>
      </c>
      <c r="H386" s="17"/>
      <c r="I386" s="15">
        <f t="shared" si="169"/>
        <v>2</v>
      </c>
      <c r="J386" s="17">
        <v>2</v>
      </c>
      <c r="K386" s="17"/>
      <c r="L386" s="15">
        <f t="shared" si="170"/>
        <v>2</v>
      </c>
      <c r="M386" s="17">
        <v>2</v>
      </c>
      <c r="N386" s="17"/>
    </row>
    <row r="387" spans="1:14" ht="94.5">
      <c r="A387" s="69" t="s">
        <v>296</v>
      </c>
      <c r="B387" s="26" t="s">
        <v>61</v>
      </c>
      <c r="C387" s="24" t="s">
        <v>280</v>
      </c>
      <c r="D387" s="67" t="s">
        <v>860</v>
      </c>
      <c r="E387" s="26" t="s">
        <v>59</v>
      </c>
      <c r="F387" s="15">
        <f t="shared" si="168"/>
        <v>186</v>
      </c>
      <c r="G387" s="17">
        <v>186</v>
      </c>
      <c r="H387" s="17"/>
      <c r="I387" s="15">
        <f t="shared" si="169"/>
        <v>193</v>
      </c>
      <c r="J387" s="17">
        <v>193</v>
      </c>
      <c r="K387" s="17"/>
      <c r="L387" s="15">
        <f t="shared" si="170"/>
        <v>201</v>
      </c>
      <c r="M387" s="17">
        <v>201</v>
      </c>
      <c r="N387" s="17"/>
    </row>
    <row r="388" spans="1:14" ht="94.5">
      <c r="A388" s="69" t="s">
        <v>129</v>
      </c>
      <c r="B388" s="26">
        <v>10</v>
      </c>
      <c r="C388" s="24" t="s">
        <v>280</v>
      </c>
      <c r="D388" s="67" t="s">
        <v>861</v>
      </c>
      <c r="E388" s="26" t="s">
        <v>386</v>
      </c>
      <c r="F388" s="15">
        <f t="shared" si="168"/>
        <v>1</v>
      </c>
      <c r="G388" s="15">
        <v>1</v>
      </c>
      <c r="H388" s="15"/>
      <c r="I388" s="15">
        <f t="shared" si="169"/>
        <v>1</v>
      </c>
      <c r="J388" s="15">
        <v>1</v>
      </c>
      <c r="K388" s="15"/>
      <c r="L388" s="15">
        <f t="shared" si="170"/>
        <v>1</v>
      </c>
      <c r="M388" s="15">
        <v>1</v>
      </c>
      <c r="N388" s="15"/>
    </row>
    <row r="389" spans="1:14" ht="78.75">
      <c r="A389" s="69" t="s">
        <v>799</v>
      </c>
      <c r="B389" s="26" t="s">
        <v>61</v>
      </c>
      <c r="C389" s="24" t="s">
        <v>280</v>
      </c>
      <c r="D389" s="67" t="s">
        <v>861</v>
      </c>
      <c r="E389" s="26" t="s">
        <v>59</v>
      </c>
      <c r="F389" s="15">
        <f t="shared" si="168"/>
        <v>123</v>
      </c>
      <c r="G389" s="17">
        <v>123</v>
      </c>
      <c r="H389" s="17"/>
      <c r="I389" s="15">
        <f t="shared" si="169"/>
        <v>128</v>
      </c>
      <c r="J389" s="17">
        <v>128</v>
      </c>
      <c r="K389" s="17"/>
      <c r="L389" s="15">
        <f t="shared" si="170"/>
        <v>133</v>
      </c>
      <c r="M389" s="17">
        <v>133</v>
      </c>
      <c r="N389" s="17"/>
    </row>
    <row r="390" spans="1:14" ht="267.75">
      <c r="A390" s="68" t="s">
        <v>748</v>
      </c>
      <c r="B390" s="26">
        <v>10</v>
      </c>
      <c r="C390" s="24" t="s">
        <v>280</v>
      </c>
      <c r="D390" s="67" t="s">
        <v>862</v>
      </c>
      <c r="E390" s="26" t="s">
        <v>386</v>
      </c>
      <c r="F390" s="15">
        <f t="shared" si="168"/>
        <v>1</v>
      </c>
      <c r="G390" s="15">
        <v>1</v>
      </c>
      <c r="H390" s="15"/>
      <c r="I390" s="15">
        <f t="shared" si="169"/>
        <v>1</v>
      </c>
      <c r="J390" s="15">
        <v>1</v>
      </c>
      <c r="K390" s="15"/>
      <c r="L390" s="15">
        <f t="shared" si="170"/>
        <v>1</v>
      </c>
      <c r="M390" s="15">
        <v>1</v>
      </c>
      <c r="N390" s="15"/>
    </row>
    <row r="391" spans="1:14" ht="252">
      <c r="A391" s="68" t="s">
        <v>749</v>
      </c>
      <c r="B391" s="26">
        <v>10</v>
      </c>
      <c r="C391" s="24" t="s">
        <v>280</v>
      </c>
      <c r="D391" s="67" t="s">
        <v>862</v>
      </c>
      <c r="E391" s="26" t="s">
        <v>59</v>
      </c>
      <c r="F391" s="15">
        <f t="shared" si="168"/>
        <v>77</v>
      </c>
      <c r="G391" s="17">
        <v>77</v>
      </c>
      <c r="H391" s="17"/>
      <c r="I391" s="15">
        <f t="shared" si="169"/>
        <v>79</v>
      </c>
      <c r="J391" s="17">
        <v>79</v>
      </c>
      <c r="K391" s="17"/>
      <c r="L391" s="15">
        <f t="shared" si="170"/>
        <v>83</v>
      </c>
      <c r="M391" s="17">
        <v>83</v>
      </c>
      <c r="N391" s="17"/>
    </row>
    <row r="392" spans="1:14" ht="110.25">
      <c r="A392" s="69" t="s">
        <v>841</v>
      </c>
      <c r="B392" s="26" t="s">
        <v>61</v>
      </c>
      <c r="C392" s="24" t="s">
        <v>280</v>
      </c>
      <c r="D392" s="67" t="s">
        <v>863</v>
      </c>
      <c r="E392" s="26" t="s">
        <v>386</v>
      </c>
      <c r="F392" s="15">
        <f t="shared" si="168"/>
        <v>58.5</v>
      </c>
      <c r="G392" s="15">
        <v>58.5</v>
      </c>
      <c r="H392" s="15"/>
      <c r="I392" s="15">
        <f t="shared" si="169"/>
        <v>90</v>
      </c>
      <c r="J392" s="15">
        <v>90</v>
      </c>
      <c r="K392" s="15"/>
      <c r="L392" s="15">
        <f t="shared" si="170"/>
        <v>127</v>
      </c>
      <c r="M392" s="15">
        <v>127</v>
      </c>
      <c r="N392" s="15"/>
    </row>
    <row r="393" spans="1:14" ht="94.5">
      <c r="A393" s="69" t="s">
        <v>210</v>
      </c>
      <c r="B393" s="26" t="s">
        <v>61</v>
      </c>
      <c r="C393" s="24" t="s">
        <v>280</v>
      </c>
      <c r="D393" s="67" t="s">
        <v>863</v>
      </c>
      <c r="E393" s="26" t="s">
        <v>59</v>
      </c>
      <c r="F393" s="15">
        <f t="shared" si="168"/>
        <v>5960.5</v>
      </c>
      <c r="G393" s="17">
        <v>5960.5</v>
      </c>
      <c r="H393" s="17"/>
      <c r="I393" s="15">
        <f t="shared" si="169"/>
        <v>6169</v>
      </c>
      <c r="J393" s="17">
        <v>6169</v>
      </c>
      <c r="K393" s="17"/>
      <c r="L393" s="15">
        <f t="shared" si="170"/>
        <v>6382</v>
      </c>
      <c r="M393" s="17">
        <v>6382</v>
      </c>
      <c r="N393" s="17"/>
    </row>
    <row r="394" spans="1:14" ht="94.5">
      <c r="A394" s="69" t="s">
        <v>211</v>
      </c>
      <c r="B394" s="26">
        <v>10</v>
      </c>
      <c r="C394" s="24" t="s">
        <v>280</v>
      </c>
      <c r="D394" s="67" t="s">
        <v>911</v>
      </c>
      <c r="E394" s="26" t="s">
        <v>386</v>
      </c>
      <c r="F394" s="15">
        <f t="shared" si="168"/>
        <v>1</v>
      </c>
      <c r="G394" s="15">
        <v>1</v>
      </c>
      <c r="H394" s="15"/>
      <c r="I394" s="15">
        <f t="shared" si="169"/>
        <v>1</v>
      </c>
      <c r="J394" s="15">
        <v>1</v>
      </c>
      <c r="K394" s="15"/>
      <c r="L394" s="15">
        <f t="shared" si="170"/>
        <v>1</v>
      </c>
      <c r="M394" s="15">
        <v>1</v>
      </c>
      <c r="N394" s="15"/>
    </row>
    <row r="395" spans="1:14" ht="78.75">
      <c r="A395" s="69" t="s">
        <v>855</v>
      </c>
      <c r="B395" s="26">
        <v>10</v>
      </c>
      <c r="C395" s="24" t="s">
        <v>280</v>
      </c>
      <c r="D395" s="67" t="s">
        <v>911</v>
      </c>
      <c r="E395" s="26" t="s">
        <v>59</v>
      </c>
      <c r="F395" s="15">
        <f t="shared" si="168"/>
        <v>29</v>
      </c>
      <c r="G395" s="17">
        <v>29</v>
      </c>
      <c r="H395" s="17"/>
      <c r="I395" s="15">
        <f t="shared" si="169"/>
        <v>31</v>
      </c>
      <c r="J395" s="17">
        <v>31</v>
      </c>
      <c r="K395" s="17"/>
      <c r="L395" s="15">
        <f t="shared" si="170"/>
        <v>32</v>
      </c>
      <c r="M395" s="17">
        <v>32</v>
      </c>
      <c r="N395" s="17"/>
    </row>
    <row r="396" spans="1:14" ht="94.5">
      <c r="A396" s="69" t="s">
        <v>604</v>
      </c>
      <c r="B396" s="26">
        <v>10</v>
      </c>
      <c r="C396" s="24" t="s">
        <v>280</v>
      </c>
      <c r="D396" s="67" t="s">
        <v>603</v>
      </c>
      <c r="E396" s="26" t="s">
        <v>386</v>
      </c>
      <c r="F396" s="15">
        <f>SUM(G396:H396)</f>
        <v>1</v>
      </c>
      <c r="G396" s="17">
        <v>1</v>
      </c>
      <c r="H396" s="17"/>
      <c r="I396" s="15">
        <f>SUM(J396:K396)</f>
        <v>1</v>
      </c>
      <c r="J396" s="17">
        <v>1</v>
      </c>
      <c r="K396" s="17"/>
      <c r="L396" s="15">
        <f>SUM(M396:N396)</f>
        <v>1</v>
      </c>
      <c r="M396" s="17">
        <v>1</v>
      </c>
      <c r="N396" s="17"/>
    </row>
    <row r="397" spans="1:14" ht="78.75">
      <c r="A397" s="69" t="s">
        <v>605</v>
      </c>
      <c r="B397" s="26">
        <v>10</v>
      </c>
      <c r="C397" s="24" t="s">
        <v>280</v>
      </c>
      <c r="D397" s="67" t="s">
        <v>603</v>
      </c>
      <c r="E397" s="26" t="s">
        <v>59</v>
      </c>
      <c r="F397" s="15">
        <f>SUM(G397:H397)</f>
        <v>14</v>
      </c>
      <c r="G397" s="17">
        <v>14</v>
      </c>
      <c r="H397" s="17"/>
      <c r="I397" s="15">
        <f>SUM(J397:K397)</f>
        <v>15</v>
      </c>
      <c r="J397" s="17">
        <v>15</v>
      </c>
      <c r="K397" s="17"/>
      <c r="L397" s="15">
        <f>SUM(M397:N397)</f>
        <v>15</v>
      </c>
      <c r="M397" s="17">
        <v>15</v>
      </c>
      <c r="N397" s="17"/>
    </row>
    <row r="398" spans="1:14" ht="126">
      <c r="A398" s="69" t="s">
        <v>598</v>
      </c>
      <c r="B398" s="26">
        <v>10</v>
      </c>
      <c r="C398" s="24" t="s">
        <v>280</v>
      </c>
      <c r="D398" s="67" t="s">
        <v>597</v>
      </c>
      <c r="E398" s="26" t="s">
        <v>59</v>
      </c>
      <c r="F398" s="15">
        <f>SUM(G398:H398)</f>
        <v>1</v>
      </c>
      <c r="G398" s="17">
        <v>1</v>
      </c>
      <c r="H398" s="17"/>
      <c r="I398" s="15">
        <f>SUM(J398:K398)</f>
        <v>1</v>
      </c>
      <c r="J398" s="17">
        <v>1</v>
      </c>
      <c r="K398" s="17"/>
      <c r="L398" s="15">
        <f>SUM(M398:N398)</f>
        <v>1</v>
      </c>
      <c r="M398" s="17">
        <v>1</v>
      </c>
      <c r="N398" s="17"/>
    </row>
    <row r="399" spans="1:14" ht="94.5">
      <c r="A399" s="69" t="s">
        <v>596</v>
      </c>
      <c r="B399" s="26">
        <v>10</v>
      </c>
      <c r="C399" s="24" t="s">
        <v>280</v>
      </c>
      <c r="D399" s="67" t="s">
        <v>597</v>
      </c>
      <c r="E399" s="26" t="s">
        <v>59</v>
      </c>
      <c r="F399" s="15">
        <f>SUM(G399:H399)</f>
        <v>12</v>
      </c>
      <c r="G399" s="17">
        <v>12</v>
      </c>
      <c r="H399" s="17"/>
      <c r="I399" s="15">
        <f>SUM(J399:K399)</f>
        <v>12</v>
      </c>
      <c r="J399" s="17">
        <v>12</v>
      </c>
      <c r="K399" s="17"/>
      <c r="L399" s="15">
        <f>SUM(M399:N399)</f>
        <v>13</v>
      </c>
      <c r="M399" s="17">
        <v>13</v>
      </c>
      <c r="N399" s="17"/>
    </row>
    <row r="400" spans="1:14" ht="126">
      <c r="A400" s="69" t="s">
        <v>856</v>
      </c>
      <c r="B400" s="26">
        <v>10</v>
      </c>
      <c r="C400" s="24" t="s">
        <v>280</v>
      </c>
      <c r="D400" s="67" t="s">
        <v>912</v>
      </c>
      <c r="E400" s="26" t="s">
        <v>386</v>
      </c>
      <c r="F400" s="15">
        <f t="shared" si="168"/>
        <v>183.8</v>
      </c>
      <c r="G400" s="15">
        <v>183.8</v>
      </c>
      <c r="H400" s="15"/>
      <c r="I400" s="15">
        <f t="shared" si="169"/>
        <v>206.6</v>
      </c>
      <c r="J400" s="15">
        <v>206.6</v>
      </c>
      <c r="K400" s="15"/>
      <c r="L400" s="15">
        <f t="shared" si="170"/>
        <v>237.8</v>
      </c>
      <c r="M400" s="15">
        <v>237.8</v>
      </c>
      <c r="N400" s="15"/>
    </row>
    <row r="401" spans="1:14" ht="63">
      <c r="A401" s="69" t="s">
        <v>243</v>
      </c>
      <c r="B401" s="26">
        <v>10</v>
      </c>
      <c r="C401" s="24" t="s">
        <v>280</v>
      </c>
      <c r="D401" s="67" t="s">
        <v>912</v>
      </c>
      <c r="E401" s="26" t="s">
        <v>59</v>
      </c>
      <c r="F401" s="15">
        <f t="shared" si="168"/>
        <v>11901.2</v>
      </c>
      <c r="G401" s="15">
        <v>11901.2</v>
      </c>
      <c r="H401" s="17"/>
      <c r="I401" s="15">
        <f t="shared" si="169"/>
        <v>12358.4</v>
      </c>
      <c r="J401" s="15">
        <v>12358.4</v>
      </c>
      <c r="K401" s="17"/>
      <c r="L401" s="15">
        <f t="shared" si="170"/>
        <v>12830.2</v>
      </c>
      <c r="M401" s="15">
        <v>12830.2</v>
      </c>
      <c r="N401" s="17"/>
    </row>
    <row r="402" spans="1:14" ht="94.5">
      <c r="A402" s="69" t="s">
        <v>288</v>
      </c>
      <c r="B402" s="26">
        <v>10</v>
      </c>
      <c r="C402" s="24" t="s">
        <v>280</v>
      </c>
      <c r="D402" s="67" t="s">
        <v>917</v>
      </c>
      <c r="E402" s="26" t="s">
        <v>386</v>
      </c>
      <c r="F402" s="15">
        <f t="shared" si="168"/>
        <v>2</v>
      </c>
      <c r="G402" s="15">
        <v>2</v>
      </c>
      <c r="H402" s="15"/>
      <c r="I402" s="15">
        <f t="shared" si="169"/>
        <v>2</v>
      </c>
      <c r="J402" s="15">
        <v>2</v>
      </c>
      <c r="K402" s="15"/>
      <c r="L402" s="15">
        <f t="shared" si="170"/>
        <v>2</v>
      </c>
      <c r="M402" s="15">
        <v>2</v>
      </c>
      <c r="N402" s="15"/>
    </row>
    <row r="403" spans="1:14" ht="78.75">
      <c r="A403" s="69" t="s">
        <v>518</v>
      </c>
      <c r="B403" s="26" t="s">
        <v>61</v>
      </c>
      <c r="C403" s="24" t="s">
        <v>280</v>
      </c>
      <c r="D403" s="67" t="s">
        <v>917</v>
      </c>
      <c r="E403" s="26" t="s">
        <v>59</v>
      </c>
      <c r="F403" s="15">
        <f t="shared" si="168"/>
        <v>153</v>
      </c>
      <c r="G403" s="17">
        <v>153</v>
      </c>
      <c r="H403" s="17"/>
      <c r="I403" s="15">
        <f t="shared" si="169"/>
        <v>159</v>
      </c>
      <c r="J403" s="17">
        <v>159</v>
      </c>
      <c r="K403" s="17"/>
      <c r="L403" s="15">
        <f t="shared" si="170"/>
        <v>165</v>
      </c>
      <c r="M403" s="17">
        <v>165</v>
      </c>
      <c r="N403" s="17"/>
    </row>
    <row r="404" spans="1:14" ht="204.75">
      <c r="A404" s="66" t="s">
        <v>537</v>
      </c>
      <c r="B404" s="26">
        <v>10</v>
      </c>
      <c r="C404" s="24" t="s">
        <v>280</v>
      </c>
      <c r="D404" s="67" t="s">
        <v>934</v>
      </c>
      <c r="E404" s="26" t="s">
        <v>59</v>
      </c>
      <c r="F404" s="15">
        <f t="shared" si="168"/>
        <v>8</v>
      </c>
      <c r="G404" s="15">
        <v>8</v>
      </c>
      <c r="H404" s="15">
        <v>0</v>
      </c>
      <c r="I404" s="15">
        <f t="shared" si="169"/>
        <v>8</v>
      </c>
      <c r="J404" s="15">
        <v>8</v>
      </c>
      <c r="K404" s="15">
        <v>0</v>
      </c>
      <c r="L404" s="15">
        <f t="shared" si="170"/>
        <v>8</v>
      </c>
      <c r="M404" s="15">
        <v>8</v>
      </c>
      <c r="N404" s="15">
        <v>0</v>
      </c>
    </row>
    <row r="405" spans="1:14" ht="126">
      <c r="A405" s="22" t="s">
        <v>850</v>
      </c>
      <c r="B405" s="26">
        <v>10</v>
      </c>
      <c r="C405" s="24" t="s">
        <v>280</v>
      </c>
      <c r="D405" s="65" t="s">
        <v>286</v>
      </c>
      <c r="E405" s="26"/>
      <c r="F405" s="15">
        <f>F406</f>
        <v>338</v>
      </c>
      <c r="G405" s="15">
        <f aca="true" t="shared" si="171" ref="G405:M406">G406</f>
        <v>338</v>
      </c>
      <c r="H405" s="15">
        <f t="shared" si="171"/>
        <v>0</v>
      </c>
      <c r="I405" s="15">
        <f t="shared" si="171"/>
        <v>338</v>
      </c>
      <c r="J405" s="15">
        <f t="shared" si="171"/>
        <v>338</v>
      </c>
      <c r="K405" s="15">
        <f t="shared" si="171"/>
        <v>0</v>
      </c>
      <c r="L405" s="15">
        <f t="shared" si="171"/>
        <v>338</v>
      </c>
      <c r="M405" s="15">
        <f t="shared" si="171"/>
        <v>338</v>
      </c>
      <c r="N405" s="15"/>
    </row>
    <row r="406" spans="1:14" ht="63">
      <c r="A406" s="22" t="s">
        <v>753</v>
      </c>
      <c r="B406" s="26">
        <v>10</v>
      </c>
      <c r="C406" s="24" t="s">
        <v>280</v>
      </c>
      <c r="D406" s="65" t="s">
        <v>287</v>
      </c>
      <c r="E406" s="26"/>
      <c r="F406" s="15">
        <f>F407</f>
        <v>338</v>
      </c>
      <c r="G406" s="15">
        <f t="shared" si="171"/>
        <v>338</v>
      </c>
      <c r="H406" s="15">
        <f t="shared" si="171"/>
        <v>0</v>
      </c>
      <c r="I406" s="15">
        <f t="shared" si="171"/>
        <v>338</v>
      </c>
      <c r="J406" s="15">
        <f t="shared" si="171"/>
        <v>338</v>
      </c>
      <c r="K406" s="15">
        <f t="shared" si="171"/>
        <v>0</v>
      </c>
      <c r="L406" s="15">
        <f t="shared" si="171"/>
        <v>338</v>
      </c>
      <c r="M406" s="15">
        <f t="shared" si="171"/>
        <v>338</v>
      </c>
      <c r="N406" s="15"/>
    </row>
    <row r="407" spans="1:14" ht="204.75">
      <c r="A407" s="66" t="s">
        <v>568</v>
      </c>
      <c r="B407" s="26">
        <v>10</v>
      </c>
      <c r="C407" s="24" t="s">
        <v>280</v>
      </c>
      <c r="D407" s="67" t="s">
        <v>557</v>
      </c>
      <c r="E407" s="26" t="s">
        <v>56</v>
      </c>
      <c r="F407" s="15">
        <f>SUM(G407:H407)</f>
        <v>338</v>
      </c>
      <c r="G407" s="17">
        <v>338</v>
      </c>
      <c r="H407" s="17"/>
      <c r="I407" s="15">
        <f>SUM(J407:K407)</f>
        <v>338</v>
      </c>
      <c r="J407" s="17">
        <v>338</v>
      </c>
      <c r="K407" s="17"/>
      <c r="L407" s="15">
        <f>SUM(M407:N407)</f>
        <v>338</v>
      </c>
      <c r="M407" s="17">
        <v>338</v>
      </c>
      <c r="N407" s="17"/>
    </row>
    <row r="408" spans="1:14" ht="110.25">
      <c r="A408" s="22" t="s">
        <v>846</v>
      </c>
      <c r="B408" s="26">
        <v>10</v>
      </c>
      <c r="C408" s="24" t="s">
        <v>280</v>
      </c>
      <c r="D408" s="65" t="s">
        <v>41</v>
      </c>
      <c r="E408" s="26"/>
      <c r="F408" s="15">
        <f aca="true" t="shared" si="172" ref="F408:N408">F409</f>
        <v>16028.5</v>
      </c>
      <c r="G408" s="15">
        <f t="shared" si="172"/>
        <v>15740</v>
      </c>
      <c r="H408" s="15">
        <f t="shared" si="172"/>
        <v>288.5</v>
      </c>
      <c r="I408" s="15">
        <f t="shared" si="172"/>
        <v>16465</v>
      </c>
      <c r="J408" s="15">
        <f t="shared" si="172"/>
        <v>16465</v>
      </c>
      <c r="K408" s="15">
        <f t="shared" si="172"/>
        <v>0</v>
      </c>
      <c r="L408" s="15">
        <f t="shared" si="172"/>
        <v>17305</v>
      </c>
      <c r="M408" s="15">
        <f t="shared" si="172"/>
        <v>17305</v>
      </c>
      <c r="N408" s="15">
        <f t="shared" si="172"/>
        <v>0</v>
      </c>
    </row>
    <row r="409" spans="1:14" ht="63">
      <c r="A409" s="22" t="s">
        <v>378</v>
      </c>
      <c r="B409" s="26">
        <v>10</v>
      </c>
      <c r="C409" s="24" t="s">
        <v>280</v>
      </c>
      <c r="D409" s="65" t="s">
        <v>42</v>
      </c>
      <c r="E409" s="26"/>
      <c r="F409" s="15">
        <f>SUM(F410:F415)</f>
        <v>16028.5</v>
      </c>
      <c r="G409" s="15">
        <f aca="true" t="shared" si="173" ref="G409:N409">SUM(G410:G415)</f>
        <v>15740</v>
      </c>
      <c r="H409" s="15">
        <f t="shared" si="173"/>
        <v>288.5</v>
      </c>
      <c r="I409" s="15">
        <f t="shared" si="173"/>
        <v>16465</v>
      </c>
      <c r="J409" s="15">
        <f t="shared" si="173"/>
        <v>16465</v>
      </c>
      <c r="K409" s="15">
        <f t="shared" si="173"/>
        <v>0</v>
      </c>
      <c r="L409" s="15">
        <f t="shared" si="173"/>
        <v>17305</v>
      </c>
      <c r="M409" s="15">
        <f t="shared" si="173"/>
        <v>17305</v>
      </c>
      <c r="N409" s="15">
        <f t="shared" si="173"/>
        <v>0</v>
      </c>
    </row>
    <row r="410" spans="1:14" ht="47.25">
      <c r="A410" s="69" t="s">
        <v>779</v>
      </c>
      <c r="B410" s="26">
        <v>10</v>
      </c>
      <c r="C410" s="24" t="s">
        <v>280</v>
      </c>
      <c r="D410" s="67" t="s">
        <v>780</v>
      </c>
      <c r="E410" s="26" t="s">
        <v>59</v>
      </c>
      <c r="F410" s="15">
        <f aca="true" t="shared" si="174" ref="F410:F415">SUM(G410:H410)</f>
        <v>288.5</v>
      </c>
      <c r="G410" s="15"/>
      <c r="H410" s="15">
        <v>288.5</v>
      </c>
      <c r="I410" s="15">
        <f aca="true" t="shared" si="175" ref="I410:I415">SUM(J410:K410)</f>
        <v>0</v>
      </c>
      <c r="J410" s="15"/>
      <c r="K410" s="15"/>
      <c r="L410" s="15">
        <f aca="true" t="shared" si="176" ref="L410:L415">SUM(M410:N410)</f>
        <v>0</v>
      </c>
      <c r="M410" s="15"/>
      <c r="N410" s="15"/>
    </row>
    <row r="411" spans="1:14" ht="94.5">
      <c r="A411" s="69" t="s">
        <v>777</v>
      </c>
      <c r="B411" s="26" t="s">
        <v>61</v>
      </c>
      <c r="C411" s="24" t="s">
        <v>280</v>
      </c>
      <c r="D411" s="67" t="s">
        <v>195</v>
      </c>
      <c r="E411" s="26" t="s">
        <v>386</v>
      </c>
      <c r="F411" s="15">
        <f t="shared" si="174"/>
        <v>73.5</v>
      </c>
      <c r="G411" s="15">
        <v>73.5</v>
      </c>
      <c r="H411" s="15"/>
      <c r="I411" s="15">
        <f t="shared" si="175"/>
        <v>69</v>
      </c>
      <c r="J411" s="15">
        <v>69</v>
      </c>
      <c r="K411" s="15"/>
      <c r="L411" s="15">
        <f t="shared" si="176"/>
        <v>72</v>
      </c>
      <c r="M411" s="15">
        <v>72</v>
      </c>
      <c r="N411" s="15"/>
    </row>
    <row r="412" spans="1:14" ht="78.75">
      <c r="A412" s="69" t="s">
        <v>500</v>
      </c>
      <c r="B412" s="26" t="s">
        <v>61</v>
      </c>
      <c r="C412" s="24" t="s">
        <v>280</v>
      </c>
      <c r="D412" s="67" t="s">
        <v>195</v>
      </c>
      <c r="E412" s="26" t="s">
        <v>59</v>
      </c>
      <c r="F412" s="15">
        <f t="shared" si="174"/>
        <v>8334.5</v>
      </c>
      <c r="G412" s="17">
        <v>8334.5</v>
      </c>
      <c r="H412" s="17"/>
      <c r="I412" s="15">
        <f t="shared" si="175"/>
        <v>8681</v>
      </c>
      <c r="J412" s="17">
        <v>8681</v>
      </c>
      <c r="K412" s="17"/>
      <c r="L412" s="15">
        <f t="shared" si="176"/>
        <v>9029</v>
      </c>
      <c r="M412" s="17">
        <v>9029</v>
      </c>
      <c r="N412" s="17"/>
    </row>
    <row r="413" spans="1:14" ht="94.5">
      <c r="A413" s="69" t="s">
        <v>501</v>
      </c>
      <c r="B413" s="26">
        <v>10</v>
      </c>
      <c r="C413" s="24" t="s">
        <v>280</v>
      </c>
      <c r="D413" s="67" t="s">
        <v>184</v>
      </c>
      <c r="E413" s="26" t="s">
        <v>386</v>
      </c>
      <c r="F413" s="15">
        <f t="shared" si="174"/>
        <v>1</v>
      </c>
      <c r="G413" s="15">
        <v>1</v>
      </c>
      <c r="H413" s="15"/>
      <c r="I413" s="15">
        <f t="shared" si="175"/>
        <v>1</v>
      </c>
      <c r="J413" s="15">
        <v>1</v>
      </c>
      <c r="K413" s="15"/>
      <c r="L413" s="15">
        <f t="shared" si="176"/>
        <v>1</v>
      </c>
      <c r="M413" s="15">
        <v>1</v>
      </c>
      <c r="N413" s="15"/>
    </row>
    <row r="414" spans="1:14" ht="78.75">
      <c r="A414" s="69" t="s">
        <v>502</v>
      </c>
      <c r="B414" s="26">
        <v>10</v>
      </c>
      <c r="C414" s="24" t="s">
        <v>280</v>
      </c>
      <c r="D414" s="67" t="s">
        <v>184</v>
      </c>
      <c r="E414" s="26">
        <v>300</v>
      </c>
      <c r="F414" s="15">
        <f t="shared" si="174"/>
        <v>179</v>
      </c>
      <c r="G414" s="15">
        <v>179</v>
      </c>
      <c r="H414" s="17"/>
      <c r="I414" s="15">
        <f t="shared" si="175"/>
        <v>201</v>
      </c>
      <c r="J414" s="15">
        <v>201</v>
      </c>
      <c r="K414" s="17"/>
      <c r="L414" s="15">
        <f t="shared" si="176"/>
        <v>222</v>
      </c>
      <c r="M414" s="15">
        <v>222</v>
      </c>
      <c r="N414" s="17"/>
    </row>
    <row r="415" spans="1:14" ht="126">
      <c r="A415" s="69" t="s">
        <v>790</v>
      </c>
      <c r="B415" s="26">
        <v>10</v>
      </c>
      <c r="C415" s="24" t="s">
        <v>280</v>
      </c>
      <c r="D415" s="67" t="s">
        <v>184</v>
      </c>
      <c r="E415" s="26" t="s">
        <v>56</v>
      </c>
      <c r="F415" s="15">
        <f t="shared" si="174"/>
        <v>7152</v>
      </c>
      <c r="G415" s="15">
        <v>7152</v>
      </c>
      <c r="H415" s="17"/>
      <c r="I415" s="15">
        <f t="shared" si="175"/>
        <v>7513</v>
      </c>
      <c r="J415" s="15">
        <v>7513</v>
      </c>
      <c r="K415" s="17"/>
      <c r="L415" s="15">
        <f t="shared" si="176"/>
        <v>7981</v>
      </c>
      <c r="M415" s="15">
        <v>7981</v>
      </c>
      <c r="N415" s="17"/>
    </row>
    <row r="416" spans="1:14" ht="78.75">
      <c r="A416" s="68" t="s">
        <v>1024</v>
      </c>
      <c r="B416" s="26">
        <v>10</v>
      </c>
      <c r="C416" s="24" t="s">
        <v>280</v>
      </c>
      <c r="D416" s="62" t="s">
        <v>553</v>
      </c>
      <c r="E416" s="26"/>
      <c r="F416" s="15">
        <f>F417</f>
        <v>350</v>
      </c>
      <c r="G416" s="15">
        <f aca="true" t="shared" si="177" ref="G416:N417">G417</f>
        <v>0</v>
      </c>
      <c r="H416" s="15">
        <f t="shared" si="177"/>
        <v>350</v>
      </c>
      <c r="I416" s="15">
        <f t="shared" si="177"/>
        <v>0</v>
      </c>
      <c r="J416" s="15">
        <f t="shared" si="177"/>
        <v>0</v>
      </c>
      <c r="K416" s="15">
        <f t="shared" si="177"/>
        <v>0</v>
      </c>
      <c r="L416" s="15">
        <f t="shared" si="177"/>
        <v>0</v>
      </c>
      <c r="M416" s="15">
        <f t="shared" si="177"/>
        <v>0</v>
      </c>
      <c r="N416" s="15">
        <f t="shared" si="177"/>
        <v>0</v>
      </c>
    </row>
    <row r="417" spans="1:14" ht="110.25">
      <c r="A417" s="68" t="s">
        <v>307</v>
      </c>
      <c r="B417" s="26">
        <v>10</v>
      </c>
      <c r="C417" s="24" t="s">
        <v>280</v>
      </c>
      <c r="D417" s="62" t="s">
        <v>554</v>
      </c>
      <c r="E417" s="26"/>
      <c r="F417" s="15">
        <f>F418</f>
        <v>350</v>
      </c>
      <c r="G417" s="15">
        <f t="shared" si="177"/>
        <v>0</v>
      </c>
      <c r="H417" s="15">
        <f t="shared" si="177"/>
        <v>350</v>
      </c>
      <c r="I417" s="15">
        <f t="shared" si="177"/>
        <v>0</v>
      </c>
      <c r="J417" s="15">
        <f t="shared" si="177"/>
        <v>0</v>
      </c>
      <c r="K417" s="15">
        <f t="shared" si="177"/>
        <v>0</v>
      </c>
      <c r="L417" s="15">
        <f t="shared" si="177"/>
        <v>0</v>
      </c>
      <c r="M417" s="15">
        <f t="shared" si="177"/>
        <v>0</v>
      </c>
      <c r="N417" s="15">
        <f t="shared" si="177"/>
        <v>0</v>
      </c>
    </row>
    <row r="418" spans="1:14" ht="94.5">
      <c r="A418" s="68" t="s">
        <v>394</v>
      </c>
      <c r="B418" s="26">
        <v>10</v>
      </c>
      <c r="C418" s="24" t="s">
        <v>280</v>
      </c>
      <c r="D418" s="62" t="s">
        <v>555</v>
      </c>
      <c r="E418" s="26"/>
      <c r="F418" s="15">
        <f>SUM(F419:F420)</f>
        <v>350</v>
      </c>
      <c r="G418" s="15">
        <f aca="true" t="shared" si="178" ref="G418:N418">SUM(G419:G420)</f>
        <v>0</v>
      </c>
      <c r="H418" s="15">
        <f t="shared" si="178"/>
        <v>350</v>
      </c>
      <c r="I418" s="15">
        <f t="shared" si="178"/>
        <v>0</v>
      </c>
      <c r="J418" s="15">
        <f t="shared" si="178"/>
        <v>0</v>
      </c>
      <c r="K418" s="15">
        <f t="shared" si="178"/>
        <v>0</v>
      </c>
      <c r="L418" s="15">
        <f t="shared" si="178"/>
        <v>0</v>
      </c>
      <c r="M418" s="15">
        <f t="shared" si="178"/>
        <v>0</v>
      </c>
      <c r="N418" s="15">
        <f t="shared" si="178"/>
        <v>0</v>
      </c>
    </row>
    <row r="419" spans="1:14" ht="267.75">
      <c r="A419" s="68" t="s">
        <v>431</v>
      </c>
      <c r="B419" s="26">
        <v>10</v>
      </c>
      <c r="C419" s="24" t="s">
        <v>280</v>
      </c>
      <c r="D419" s="26" t="s">
        <v>556</v>
      </c>
      <c r="E419" s="26" t="s">
        <v>384</v>
      </c>
      <c r="F419" s="15">
        <f>SUM(G419:H419)</f>
        <v>110</v>
      </c>
      <c r="G419" s="15"/>
      <c r="H419" s="17">
        <v>110</v>
      </c>
      <c r="I419" s="15">
        <f>SUM(J419:K419)</f>
        <v>0</v>
      </c>
      <c r="J419" s="15"/>
      <c r="K419" s="17"/>
      <c r="L419" s="15">
        <f>SUM(M419:N419)</f>
        <v>0</v>
      </c>
      <c r="M419" s="15"/>
      <c r="N419" s="17"/>
    </row>
    <row r="420" spans="1:14" ht="220.5">
      <c r="A420" s="68" t="s">
        <v>530</v>
      </c>
      <c r="B420" s="26">
        <v>10</v>
      </c>
      <c r="C420" s="24" t="s">
        <v>280</v>
      </c>
      <c r="D420" s="26" t="s">
        <v>556</v>
      </c>
      <c r="E420" s="26" t="s">
        <v>56</v>
      </c>
      <c r="F420" s="15">
        <f>SUM(G420:H420)</f>
        <v>240</v>
      </c>
      <c r="G420" s="15"/>
      <c r="H420" s="17">
        <v>240</v>
      </c>
      <c r="I420" s="15">
        <f>SUM(J420:K420)</f>
        <v>0</v>
      </c>
      <c r="J420" s="15"/>
      <c r="K420" s="17"/>
      <c r="L420" s="15">
        <f>SUM(M420:N420)</f>
        <v>0</v>
      </c>
      <c r="M420" s="15"/>
      <c r="N420" s="17"/>
    </row>
    <row r="421" spans="1:14" ht="110.25">
      <c r="A421" s="22" t="s">
        <v>823</v>
      </c>
      <c r="B421" s="26">
        <v>10</v>
      </c>
      <c r="C421" s="24" t="s">
        <v>280</v>
      </c>
      <c r="D421" s="94" t="s">
        <v>539</v>
      </c>
      <c r="E421" s="26"/>
      <c r="F421" s="15">
        <f aca="true" t="shared" si="179" ref="F421:N421">F422</f>
        <v>1213.5</v>
      </c>
      <c r="G421" s="15">
        <f t="shared" si="179"/>
        <v>1213.5</v>
      </c>
      <c r="H421" s="15">
        <f t="shared" si="179"/>
        <v>0</v>
      </c>
      <c r="I421" s="15">
        <f t="shared" si="179"/>
        <v>0</v>
      </c>
      <c r="J421" s="15">
        <f t="shared" si="179"/>
        <v>0</v>
      </c>
      <c r="K421" s="15">
        <f t="shared" si="179"/>
        <v>0</v>
      </c>
      <c r="L421" s="15">
        <f t="shared" si="179"/>
        <v>0</v>
      </c>
      <c r="M421" s="15">
        <f t="shared" si="179"/>
        <v>0</v>
      </c>
      <c r="N421" s="15">
        <f t="shared" si="179"/>
        <v>0</v>
      </c>
    </row>
    <row r="422" spans="1:14" ht="168.75" customHeight="1">
      <c r="A422" s="22" t="s">
        <v>990</v>
      </c>
      <c r="B422" s="26">
        <v>10</v>
      </c>
      <c r="C422" s="24" t="s">
        <v>280</v>
      </c>
      <c r="D422" s="25" t="s">
        <v>540</v>
      </c>
      <c r="E422" s="26"/>
      <c r="F422" s="15">
        <f>SUM(F423)</f>
        <v>1213.5</v>
      </c>
      <c r="G422" s="15">
        <f aca="true" t="shared" si="180" ref="G422:N422">SUM(G423)</f>
        <v>1213.5</v>
      </c>
      <c r="H422" s="15">
        <f t="shared" si="180"/>
        <v>0</v>
      </c>
      <c r="I422" s="15">
        <f t="shared" si="180"/>
        <v>0</v>
      </c>
      <c r="J422" s="15">
        <f t="shared" si="180"/>
        <v>0</v>
      </c>
      <c r="K422" s="15">
        <f t="shared" si="180"/>
        <v>0</v>
      </c>
      <c r="L422" s="15">
        <f t="shared" si="180"/>
        <v>0</v>
      </c>
      <c r="M422" s="15">
        <f t="shared" si="180"/>
        <v>0</v>
      </c>
      <c r="N422" s="15">
        <f t="shared" si="180"/>
        <v>0</v>
      </c>
    </row>
    <row r="423" spans="1:14" ht="63">
      <c r="A423" s="66" t="s">
        <v>549</v>
      </c>
      <c r="B423" s="26">
        <v>10</v>
      </c>
      <c r="C423" s="24" t="s">
        <v>280</v>
      </c>
      <c r="D423" s="25" t="s">
        <v>550</v>
      </c>
      <c r="E423" s="26"/>
      <c r="F423" s="15">
        <f aca="true" t="shared" si="181" ref="F423:N423">F424</f>
        <v>1213.5</v>
      </c>
      <c r="G423" s="15">
        <f t="shared" si="181"/>
        <v>1213.5</v>
      </c>
      <c r="H423" s="15">
        <f t="shared" si="181"/>
        <v>0</v>
      </c>
      <c r="I423" s="15">
        <f t="shared" si="181"/>
        <v>0</v>
      </c>
      <c r="J423" s="15">
        <f t="shared" si="181"/>
        <v>0</v>
      </c>
      <c r="K423" s="15">
        <f t="shared" si="181"/>
        <v>0</v>
      </c>
      <c r="L423" s="15">
        <f t="shared" si="181"/>
        <v>0</v>
      </c>
      <c r="M423" s="15">
        <f t="shared" si="181"/>
        <v>0</v>
      </c>
      <c r="N423" s="15">
        <f t="shared" si="181"/>
        <v>0</v>
      </c>
    </row>
    <row r="424" spans="1:14" ht="189">
      <c r="A424" s="66" t="s">
        <v>953</v>
      </c>
      <c r="B424" s="26">
        <v>10</v>
      </c>
      <c r="C424" s="24" t="s">
        <v>280</v>
      </c>
      <c r="D424" s="87" t="s">
        <v>954</v>
      </c>
      <c r="E424" s="26" t="s">
        <v>59</v>
      </c>
      <c r="F424" s="15">
        <f>SUM(G424:H424)</f>
        <v>1213.5</v>
      </c>
      <c r="G424" s="15">
        <v>1213.5</v>
      </c>
      <c r="H424" s="15">
        <v>0</v>
      </c>
      <c r="I424" s="15">
        <f>SUM(J424:K424)</f>
        <v>0</v>
      </c>
      <c r="J424" s="15"/>
      <c r="K424" s="15"/>
      <c r="L424" s="15">
        <f>SUM(M424:N424)</f>
        <v>0</v>
      </c>
      <c r="M424" s="15"/>
      <c r="N424" s="15"/>
    </row>
    <row r="425" spans="1:14" ht="15.75">
      <c r="A425" s="153" t="s">
        <v>60</v>
      </c>
      <c r="B425" s="59">
        <v>10</v>
      </c>
      <c r="C425" s="57" t="s">
        <v>419</v>
      </c>
      <c r="D425" s="26"/>
      <c r="E425" s="26"/>
      <c r="F425" s="58">
        <f>SUM(F426,F430,F442)</f>
        <v>46189.7</v>
      </c>
      <c r="G425" s="58">
        <f>SUM(G426,G430,G442)</f>
        <v>44814</v>
      </c>
      <c r="H425" s="58">
        <f>SUM(H426,H430,H442)</f>
        <v>1375.6999999999998</v>
      </c>
      <c r="I425" s="58">
        <f aca="true" t="shared" si="182" ref="I425:N425">SUM(I426,I430,I442)</f>
        <v>34984.3</v>
      </c>
      <c r="J425" s="58">
        <f t="shared" si="182"/>
        <v>34136.7</v>
      </c>
      <c r="K425" s="58">
        <f t="shared" si="182"/>
        <v>847.6</v>
      </c>
      <c r="L425" s="58">
        <f t="shared" si="182"/>
        <v>26445</v>
      </c>
      <c r="M425" s="58">
        <f t="shared" si="182"/>
        <v>25597.4</v>
      </c>
      <c r="N425" s="58">
        <f t="shared" si="182"/>
        <v>847.6</v>
      </c>
    </row>
    <row r="426" spans="1:14" ht="63">
      <c r="A426" s="22" t="s">
        <v>827</v>
      </c>
      <c r="B426" s="26">
        <v>10</v>
      </c>
      <c r="C426" s="24" t="s">
        <v>419</v>
      </c>
      <c r="D426" s="65" t="s">
        <v>169</v>
      </c>
      <c r="E426" s="26"/>
      <c r="F426" s="15">
        <f>F427</f>
        <v>3493</v>
      </c>
      <c r="G426" s="15">
        <f aca="true" t="shared" si="183" ref="G426:N428">G427</f>
        <v>3493</v>
      </c>
      <c r="H426" s="15">
        <f t="shared" si="183"/>
        <v>0</v>
      </c>
      <c r="I426" s="15">
        <f>I427</f>
        <v>3493</v>
      </c>
      <c r="J426" s="15">
        <f t="shared" si="183"/>
        <v>3493</v>
      </c>
      <c r="K426" s="15">
        <f t="shared" si="183"/>
        <v>0</v>
      </c>
      <c r="L426" s="15">
        <f>L427</f>
        <v>3493</v>
      </c>
      <c r="M426" s="15">
        <f t="shared" si="183"/>
        <v>3493</v>
      </c>
      <c r="N426" s="15">
        <f t="shared" si="183"/>
        <v>0</v>
      </c>
    </row>
    <row r="427" spans="1:14" ht="94.5">
      <c r="A427" s="22" t="s">
        <v>991</v>
      </c>
      <c r="B427" s="26">
        <v>10</v>
      </c>
      <c r="C427" s="24" t="s">
        <v>419</v>
      </c>
      <c r="D427" s="65" t="s">
        <v>170</v>
      </c>
      <c r="E427" s="26"/>
      <c r="F427" s="15">
        <f>F428</f>
        <v>3493</v>
      </c>
      <c r="G427" s="15">
        <f t="shared" si="183"/>
        <v>3493</v>
      </c>
      <c r="H427" s="15">
        <f t="shared" si="183"/>
        <v>0</v>
      </c>
      <c r="I427" s="15">
        <f>I428</f>
        <v>3493</v>
      </c>
      <c r="J427" s="15">
        <f t="shared" si="183"/>
        <v>3493</v>
      </c>
      <c r="K427" s="15">
        <f t="shared" si="183"/>
        <v>0</v>
      </c>
      <c r="L427" s="15">
        <f>L428</f>
        <v>3493</v>
      </c>
      <c r="M427" s="15">
        <f t="shared" si="183"/>
        <v>3493</v>
      </c>
      <c r="N427" s="15">
        <f t="shared" si="183"/>
        <v>0</v>
      </c>
    </row>
    <row r="428" spans="1:14" ht="63">
      <c r="A428" s="66" t="s">
        <v>522</v>
      </c>
      <c r="B428" s="26">
        <v>10</v>
      </c>
      <c r="C428" s="24" t="s">
        <v>419</v>
      </c>
      <c r="D428" s="65" t="s">
        <v>379</v>
      </c>
      <c r="E428" s="26"/>
      <c r="F428" s="15">
        <f>F429</f>
        <v>3493</v>
      </c>
      <c r="G428" s="15">
        <f t="shared" si="183"/>
        <v>3493</v>
      </c>
      <c r="H428" s="15">
        <f t="shared" si="183"/>
        <v>0</v>
      </c>
      <c r="I428" s="15">
        <f>I429</f>
        <v>3493</v>
      </c>
      <c r="J428" s="15">
        <f t="shared" si="183"/>
        <v>3493</v>
      </c>
      <c r="K428" s="15">
        <f t="shared" si="183"/>
        <v>0</v>
      </c>
      <c r="L428" s="15">
        <f>L429</f>
        <v>3493</v>
      </c>
      <c r="M428" s="15">
        <f t="shared" si="183"/>
        <v>3493</v>
      </c>
      <c r="N428" s="15">
        <f t="shared" si="183"/>
        <v>0</v>
      </c>
    </row>
    <row r="429" spans="1:14" ht="204.75">
      <c r="A429" s="66" t="s">
        <v>592</v>
      </c>
      <c r="B429" s="26">
        <v>10</v>
      </c>
      <c r="C429" s="24" t="s">
        <v>419</v>
      </c>
      <c r="D429" s="67" t="s">
        <v>185</v>
      </c>
      <c r="E429" s="26" t="s">
        <v>56</v>
      </c>
      <c r="F429" s="15">
        <f>SUM(G429:H429)</f>
        <v>3493</v>
      </c>
      <c r="G429" s="15">
        <v>3493</v>
      </c>
      <c r="H429" s="15"/>
      <c r="I429" s="15">
        <f>SUM(J429:K429)</f>
        <v>3493</v>
      </c>
      <c r="J429" s="15">
        <v>3493</v>
      </c>
      <c r="K429" s="15">
        <v>0</v>
      </c>
      <c r="L429" s="15">
        <f>SUM(M429:N429)</f>
        <v>3493</v>
      </c>
      <c r="M429" s="15">
        <v>3493</v>
      </c>
      <c r="N429" s="15">
        <v>0</v>
      </c>
    </row>
    <row r="430" spans="1:14" ht="78.75">
      <c r="A430" s="22" t="s">
        <v>498</v>
      </c>
      <c r="B430" s="26" t="s">
        <v>61</v>
      </c>
      <c r="C430" s="24" t="s">
        <v>419</v>
      </c>
      <c r="D430" s="65" t="s">
        <v>510</v>
      </c>
      <c r="E430" s="26"/>
      <c r="F430" s="15">
        <f aca="true" t="shared" si="184" ref="F430:N430">F431</f>
        <v>6078</v>
      </c>
      <c r="G430" s="15">
        <f t="shared" si="184"/>
        <v>6054</v>
      </c>
      <c r="H430" s="15">
        <f t="shared" si="184"/>
        <v>24</v>
      </c>
      <c r="I430" s="15">
        <f t="shared" si="184"/>
        <v>6780</v>
      </c>
      <c r="J430" s="15">
        <f t="shared" si="184"/>
        <v>6780</v>
      </c>
      <c r="K430" s="15">
        <f t="shared" si="184"/>
        <v>0</v>
      </c>
      <c r="L430" s="15">
        <f t="shared" si="184"/>
        <v>7250</v>
      </c>
      <c r="M430" s="15">
        <f t="shared" si="184"/>
        <v>7250</v>
      </c>
      <c r="N430" s="15">
        <f t="shared" si="184"/>
        <v>0</v>
      </c>
    </row>
    <row r="431" spans="1:14" ht="110.25">
      <c r="A431" s="22" t="s">
        <v>846</v>
      </c>
      <c r="B431" s="26" t="s">
        <v>61</v>
      </c>
      <c r="C431" s="24" t="s">
        <v>419</v>
      </c>
      <c r="D431" s="65" t="s">
        <v>41</v>
      </c>
      <c r="E431" s="26"/>
      <c r="F431" s="15">
        <f>SUM(F432)</f>
        <v>6078</v>
      </c>
      <c r="G431" s="15">
        <f aca="true" t="shared" si="185" ref="G431:N431">SUM(G432)</f>
        <v>6054</v>
      </c>
      <c r="H431" s="15">
        <f t="shared" si="185"/>
        <v>24</v>
      </c>
      <c r="I431" s="15">
        <f t="shared" si="185"/>
        <v>6780</v>
      </c>
      <c r="J431" s="15">
        <f t="shared" si="185"/>
        <v>6780</v>
      </c>
      <c r="K431" s="15">
        <f t="shared" si="185"/>
        <v>0</v>
      </c>
      <c r="L431" s="15">
        <f t="shared" si="185"/>
        <v>7250</v>
      </c>
      <c r="M431" s="15">
        <f t="shared" si="185"/>
        <v>7250</v>
      </c>
      <c r="N431" s="15">
        <f t="shared" si="185"/>
        <v>0</v>
      </c>
    </row>
    <row r="432" spans="1:14" ht="78.75">
      <c r="A432" s="22" t="s">
        <v>66</v>
      </c>
      <c r="B432" s="26" t="s">
        <v>61</v>
      </c>
      <c r="C432" s="24" t="s">
        <v>419</v>
      </c>
      <c r="D432" s="65" t="s">
        <v>65</v>
      </c>
      <c r="E432" s="26"/>
      <c r="F432" s="15">
        <f>SUM(F433:F441)</f>
        <v>6078</v>
      </c>
      <c r="G432" s="15">
        <f aca="true" t="shared" si="186" ref="G432:N432">SUM(G433:G441)</f>
        <v>6054</v>
      </c>
      <c r="H432" s="15">
        <f t="shared" si="186"/>
        <v>24</v>
      </c>
      <c r="I432" s="15">
        <f t="shared" si="186"/>
        <v>6780</v>
      </c>
      <c r="J432" s="15">
        <f t="shared" si="186"/>
        <v>6780</v>
      </c>
      <c r="K432" s="15">
        <f t="shared" si="186"/>
        <v>0</v>
      </c>
      <c r="L432" s="15">
        <f t="shared" si="186"/>
        <v>7250</v>
      </c>
      <c r="M432" s="15">
        <f t="shared" si="186"/>
        <v>7250</v>
      </c>
      <c r="N432" s="15">
        <f t="shared" si="186"/>
        <v>0</v>
      </c>
    </row>
    <row r="433" spans="1:14" ht="267.75">
      <c r="A433" s="68" t="s">
        <v>248</v>
      </c>
      <c r="B433" s="26" t="s">
        <v>61</v>
      </c>
      <c r="C433" s="26" t="s">
        <v>419</v>
      </c>
      <c r="D433" s="67" t="s">
        <v>1008</v>
      </c>
      <c r="E433" s="26" t="s">
        <v>386</v>
      </c>
      <c r="F433" s="15">
        <f>G433+H433</f>
        <v>277</v>
      </c>
      <c r="G433" s="17">
        <v>277</v>
      </c>
      <c r="H433" s="17"/>
      <c r="I433" s="15">
        <f>J433+K433</f>
        <v>0</v>
      </c>
      <c r="J433" s="17"/>
      <c r="K433" s="17"/>
      <c r="L433" s="15">
        <f>M433+N433</f>
        <v>0</v>
      </c>
      <c r="M433" s="17"/>
      <c r="N433" s="17"/>
    </row>
    <row r="434" spans="1:14" ht="110.25">
      <c r="A434" s="68" t="s">
        <v>260</v>
      </c>
      <c r="B434" s="26" t="s">
        <v>61</v>
      </c>
      <c r="C434" s="26" t="s">
        <v>419</v>
      </c>
      <c r="D434" s="67" t="s">
        <v>156</v>
      </c>
      <c r="E434" s="26" t="s">
        <v>386</v>
      </c>
      <c r="F434" s="15">
        <f>G434+H434</f>
        <v>24</v>
      </c>
      <c r="G434" s="17"/>
      <c r="H434" s="17">
        <v>24</v>
      </c>
      <c r="I434" s="15">
        <f>J434+K434</f>
        <v>0</v>
      </c>
      <c r="J434" s="17"/>
      <c r="K434" s="17"/>
      <c r="L434" s="15">
        <f>M434+N434</f>
        <v>0</v>
      </c>
      <c r="M434" s="17"/>
      <c r="N434" s="17"/>
    </row>
    <row r="435" spans="1:14" ht="267.75">
      <c r="A435" s="68" t="s">
        <v>401</v>
      </c>
      <c r="B435" s="26" t="s">
        <v>61</v>
      </c>
      <c r="C435" s="24" t="s">
        <v>419</v>
      </c>
      <c r="D435" s="67" t="s">
        <v>728</v>
      </c>
      <c r="E435" s="26" t="s">
        <v>59</v>
      </c>
      <c r="F435" s="15">
        <f aca="true" t="shared" si="187" ref="F435:F441">SUM(G435:H435)</f>
        <v>6</v>
      </c>
      <c r="G435" s="17">
        <v>6</v>
      </c>
      <c r="H435" s="17"/>
      <c r="I435" s="15">
        <f aca="true" t="shared" si="188" ref="I435:I441">SUM(J435:K435)</f>
        <v>6</v>
      </c>
      <c r="J435" s="17">
        <v>6</v>
      </c>
      <c r="K435" s="17"/>
      <c r="L435" s="15">
        <f aca="true" t="shared" si="189" ref="L435:L441">SUM(M435:N435)</f>
        <v>6</v>
      </c>
      <c r="M435" s="17">
        <v>6</v>
      </c>
      <c r="N435" s="17"/>
    </row>
    <row r="436" spans="1:14" ht="94.5">
      <c r="A436" s="69" t="s">
        <v>410</v>
      </c>
      <c r="B436" s="26" t="s">
        <v>61</v>
      </c>
      <c r="C436" s="24" t="s">
        <v>419</v>
      </c>
      <c r="D436" s="67" t="s">
        <v>197</v>
      </c>
      <c r="E436" s="26" t="s">
        <v>386</v>
      </c>
      <c r="F436" s="15">
        <f t="shared" si="187"/>
        <v>8</v>
      </c>
      <c r="G436" s="17">
        <v>8</v>
      </c>
      <c r="H436" s="17"/>
      <c r="I436" s="15">
        <f t="shared" si="188"/>
        <v>9</v>
      </c>
      <c r="J436" s="17">
        <v>9</v>
      </c>
      <c r="K436" s="17"/>
      <c r="L436" s="15">
        <f t="shared" si="189"/>
        <v>10</v>
      </c>
      <c r="M436" s="17">
        <v>10</v>
      </c>
      <c r="N436" s="17"/>
    </row>
    <row r="437" spans="1:14" ht="78.75">
      <c r="A437" s="69" t="s">
        <v>504</v>
      </c>
      <c r="B437" s="26" t="s">
        <v>918</v>
      </c>
      <c r="C437" s="24" t="s">
        <v>419</v>
      </c>
      <c r="D437" s="67" t="s">
        <v>197</v>
      </c>
      <c r="E437" s="26" t="s">
        <v>59</v>
      </c>
      <c r="F437" s="15">
        <f t="shared" si="187"/>
        <v>1019</v>
      </c>
      <c r="G437" s="17">
        <v>1019</v>
      </c>
      <c r="H437" s="17"/>
      <c r="I437" s="15">
        <f t="shared" si="188"/>
        <v>1059</v>
      </c>
      <c r="J437" s="17">
        <v>1059</v>
      </c>
      <c r="K437" s="17"/>
      <c r="L437" s="15">
        <f t="shared" si="189"/>
        <v>1100</v>
      </c>
      <c r="M437" s="17">
        <v>1100</v>
      </c>
      <c r="N437" s="17"/>
    </row>
    <row r="438" spans="1:14" ht="126">
      <c r="A438" s="69" t="s">
        <v>766</v>
      </c>
      <c r="B438" s="26" t="s">
        <v>918</v>
      </c>
      <c r="C438" s="24" t="s">
        <v>419</v>
      </c>
      <c r="D438" s="26" t="s">
        <v>198</v>
      </c>
      <c r="E438" s="26" t="s">
        <v>386</v>
      </c>
      <c r="F438" s="15">
        <f t="shared" si="187"/>
        <v>20</v>
      </c>
      <c r="G438" s="17">
        <v>20</v>
      </c>
      <c r="H438" s="17"/>
      <c r="I438" s="15">
        <f t="shared" si="188"/>
        <v>20</v>
      </c>
      <c r="J438" s="17">
        <v>20</v>
      </c>
      <c r="K438" s="17"/>
      <c r="L438" s="15">
        <f t="shared" si="189"/>
        <v>20</v>
      </c>
      <c r="M438" s="17">
        <v>20</v>
      </c>
      <c r="N438" s="17"/>
    </row>
    <row r="439" spans="1:14" ht="110.25">
      <c r="A439" s="69" t="s">
        <v>64</v>
      </c>
      <c r="B439" s="26" t="s">
        <v>61</v>
      </c>
      <c r="C439" s="24" t="s">
        <v>419</v>
      </c>
      <c r="D439" s="26" t="s">
        <v>198</v>
      </c>
      <c r="E439" s="26" t="s">
        <v>59</v>
      </c>
      <c r="F439" s="15">
        <f t="shared" si="187"/>
        <v>1760</v>
      </c>
      <c r="G439" s="17">
        <v>1760</v>
      </c>
      <c r="H439" s="17"/>
      <c r="I439" s="15">
        <f t="shared" si="188"/>
        <v>1924</v>
      </c>
      <c r="J439" s="17">
        <v>1924</v>
      </c>
      <c r="K439" s="17"/>
      <c r="L439" s="15">
        <f t="shared" si="189"/>
        <v>2208</v>
      </c>
      <c r="M439" s="17">
        <v>2208</v>
      </c>
      <c r="N439" s="17"/>
    </row>
    <row r="440" spans="1:14" ht="78.75">
      <c r="A440" s="69" t="s">
        <v>27</v>
      </c>
      <c r="B440" s="26" t="s">
        <v>61</v>
      </c>
      <c r="C440" s="24" t="s">
        <v>419</v>
      </c>
      <c r="D440" s="26" t="s">
        <v>26</v>
      </c>
      <c r="E440" s="26" t="s">
        <v>59</v>
      </c>
      <c r="F440" s="15">
        <f>SUM(G440:H440)</f>
        <v>879</v>
      </c>
      <c r="G440" s="17">
        <v>879</v>
      </c>
      <c r="H440" s="17"/>
      <c r="I440" s="15">
        <f>SUM(J440:K440)</f>
        <v>1074</v>
      </c>
      <c r="J440" s="17">
        <v>1074</v>
      </c>
      <c r="K440" s="17"/>
      <c r="L440" s="15">
        <f>SUM(M440:N440)</f>
        <v>1110</v>
      </c>
      <c r="M440" s="17">
        <v>1110</v>
      </c>
      <c r="N440" s="17"/>
    </row>
    <row r="441" spans="1:14" ht="157.5">
      <c r="A441" s="69" t="s">
        <v>356</v>
      </c>
      <c r="B441" s="26" t="s">
        <v>61</v>
      </c>
      <c r="C441" s="24" t="s">
        <v>419</v>
      </c>
      <c r="D441" s="26" t="s">
        <v>199</v>
      </c>
      <c r="E441" s="26" t="s">
        <v>59</v>
      </c>
      <c r="F441" s="15">
        <f t="shared" si="187"/>
        <v>2085</v>
      </c>
      <c r="G441" s="17">
        <v>2085</v>
      </c>
      <c r="H441" s="17"/>
      <c r="I441" s="15">
        <f t="shared" si="188"/>
        <v>2688</v>
      </c>
      <c r="J441" s="17">
        <v>2688</v>
      </c>
      <c r="K441" s="17"/>
      <c r="L441" s="15">
        <f t="shared" si="189"/>
        <v>2796</v>
      </c>
      <c r="M441" s="17">
        <v>2796</v>
      </c>
      <c r="N441" s="17"/>
    </row>
    <row r="442" spans="1:14" ht="110.25">
      <c r="A442" s="22" t="s">
        <v>823</v>
      </c>
      <c r="B442" s="26">
        <v>10</v>
      </c>
      <c r="C442" s="24" t="s">
        <v>419</v>
      </c>
      <c r="D442" s="65" t="s">
        <v>544</v>
      </c>
      <c r="E442" s="90"/>
      <c r="F442" s="91">
        <f>F443</f>
        <v>36618.7</v>
      </c>
      <c r="G442" s="91">
        <f aca="true" t="shared" si="190" ref="G442:N442">G443</f>
        <v>35267</v>
      </c>
      <c r="H442" s="91">
        <f t="shared" si="190"/>
        <v>1351.6999999999998</v>
      </c>
      <c r="I442" s="91">
        <f t="shared" si="190"/>
        <v>24711.3</v>
      </c>
      <c r="J442" s="91">
        <f t="shared" si="190"/>
        <v>23863.699999999997</v>
      </c>
      <c r="K442" s="91">
        <f t="shared" si="190"/>
        <v>847.6</v>
      </c>
      <c r="L442" s="91">
        <f t="shared" si="190"/>
        <v>15702</v>
      </c>
      <c r="M442" s="91">
        <f t="shared" si="190"/>
        <v>14854.4</v>
      </c>
      <c r="N442" s="91">
        <f t="shared" si="190"/>
        <v>847.6</v>
      </c>
    </row>
    <row r="443" spans="1:14" ht="157.5">
      <c r="A443" s="22" t="s">
        <v>118</v>
      </c>
      <c r="B443" s="26">
        <v>10</v>
      </c>
      <c r="C443" s="24" t="s">
        <v>419</v>
      </c>
      <c r="D443" s="65" t="s">
        <v>540</v>
      </c>
      <c r="E443" s="90"/>
      <c r="F443" s="91">
        <f>SUM(F444,F447,F449)</f>
        <v>36618.7</v>
      </c>
      <c r="G443" s="91">
        <f aca="true" t="shared" si="191" ref="G443:N443">SUM(G444,G447,G449)</f>
        <v>35267</v>
      </c>
      <c r="H443" s="91">
        <f t="shared" si="191"/>
        <v>1351.6999999999998</v>
      </c>
      <c r="I443" s="91">
        <f t="shared" si="191"/>
        <v>24711.3</v>
      </c>
      <c r="J443" s="91">
        <f t="shared" si="191"/>
        <v>23863.699999999997</v>
      </c>
      <c r="K443" s="91">
        <f t="shared" si="191"/>
        <v>847.6</v>
      </c>
      <c r="L443" s="91">
        <f t="shared" si="191"/>
        <v>15702</v>
      </c>
      <c r="M443" s="91">
        <f t="shared" si="191"/>
        <v>14854.4</v>
      </c>
      <c r="N443" s="91">
        <f t="shared" si="191"/>
        <v>847.6</v>
      </c>
    </row>
    <row r="444" spans="1:14" ht="47.25">
      <c r="A444" s="22" t="s">
        <v>172</v>
      </c>
      <c r="B444" s="26">
        <v>10</v>
      </c>
      <c r="C444" s="24" t="s">
        <v>419</v>
      </c>
      <c r="D444" s="25" t="s">
        <v>647</v>
      </c>
      <c r="E444" s="26"/>
      <c r="F444" s="15">
        <f>SUM(F445:F446)</f>
        <v>10301.5</v>
      </c>
      <c r="G444" s="15">
        <f aca="true" t="shared" si="192" ref="G444:N444">SUM(G445:G446)</f>
        <v>9826.5</v>
      </c>
      <c r="H444" s="15">
        <f t="shared" si="192"/>
        <v>475</v>
      </c>
      <c r="I444" s="15">
        <f t="shared" si="192"/>
        <v>5639.5</v>
      </c>
      <c r="J444" s="15">
        <f t="shared" si="192"/>
        <v>5164.5</v>
      </c>
      <c r="K444" s="15">
        <f t="shared" si="192"/>
        <v>475</v>
      </c>
      <c r="L444" s="15">
        <f t="shared" si="192"/>
        <v>4183</v>
      </c>
      <c r="M444" s="15">
        <f t="shared" si="192"/>
        <v>3708</v>
      </c>
      <c r="N444" s="15">
        <f t="shared" si="192"/>
        <v>475</v>
      </c>
    </row>
    <row r="445" spans="1:14" ht="94.5">
      <c r="A445" s="22" t="s">
        <v>227</v>
      </c>
      <c r="B445" s="26">
        <v>10</v>
      </c>
      <c r="C445" s="24" t="s">
        <v>419</v>
      </c>
      <c r="D445" s="87" t="s">
        <v>226</v>
      </c>
      <c r="E445" s="26" t="s">
        <v>59</v>
      </c>
      <c r="F445" s="15">
        <f>SUM(G445:H445)</f>
        <v>131.6</v>
      </c>
      <c r="G445" s="15">
        <v>131.6</v>
      </c>
      <c r="H445" s="15"/>
      <c r="I445" s="15">
        <f>SUM(J445:K445)</f>
        <v>0</v>
      </c>
      <c r="J445" s="15"/>
      <c r="K445" s="15"/>
      <c r="L445" s="15">
        <f>SUM(M445:N445)</f>
        <v>0</v>
      </c>
      <c r="M445" s="15"/>
      <c r="N445" s="15"/>
    </row>
    <row r="446" spans="1:14" ht="63">
      <c r="A446" s="66" t="s">
        <v>491</v>
      </c>
      <c r="B446" s="26">
        <v>10</v>
      </c>
      <c r="C446" s="24" t="s">
        <v>419</v>
      </c>
      <c r="D446" s="87" t="s">
        <v>492</v>
      </c>
      <c r="E446" s="26" t="s">
        <v>59</v>
      </c>
      <c r="F446" s="15">
        <f>SUM(G446:H446)</f>
        <v>10169.9</v>
      </c>
      <c r="G446" s="15">
        <v>9694.9</v>
      </c>
      <c r="H446" s="15">
        <v>475</v>
      </c>
      <c r="I446" s="15">
        <f>SUM(J446:K446)</f>
        <v>5639.5</v>
      </c>
      <c r="J446" s="15">
        <v>5164.5</v>
      </c>
      <c r="K446" s="15">
        <v>475</v>
      </c>
      <c r="L446" s="15">
        <f>SUM(M446:N446)</f>
        <v>4183</v>
      </c>
      <c r="M446" s="15">
        <v>3708</v>
      </c>
      <c r="N446" s="15">
        <v>475</v>
      </c>
    </row>
    <row r="447" spans="1:14" ht="78.75">
      <c r="A447" s="66" t="s">
        <v>564</v>
      </c>
      <c r="B447" s="26">
        <v>10</v>
      </c>
      <c r="C447" s="24" t="s">
        <v>419</v>
      </c>
      <c r="D447" s="65" t="s">
        <v>173</v>
      </c>
      <c r="E447" s="90"/>
      <c r="F447" s="91">
        <f aca="true" t="shared" si="193" ref="F447:N447">F448</f>
        <v>9222.1</v>
      </c>
      <c r="G447" s="91">
        <f t="shared" si="193"/>
        <v>9222.1</v>
      </c>
      <c r="H447" s="91">
        <f t="shared" si="193"/>
        <v>0</v>
      </c>
      <c r="I447" s="91">
        <f t="shared" si="193"/>
        <v>11619.8</v>
      </c>
      <c r="J447" s="91">
        <f t="shared" si="193"/>
        <v>11619.8</v>
      </c>
      <c r="K447" s="91">
        <f t="shared" si="193"/>
        <v>0</v>
      </c>
      <c r="L447" s="91">
        <f t="shared" si="193"/>
        <v>4067</v>
      </c>
      <c r="M447" s="91">
        <f t="shared" si="193"/>
        <v>4067</v>
      </c>
      <c r="N447" s="91">
        <f t="shared" si="193"/>
        <v>0</v>
      </c>
    </row>
    <row r="448" spans="1:14" ht="157.5">
      <c r="A448" s="66" t="s">
        <v>548</v>
      </c>
      <c r="B448" s="26">
        <v>10</v>
      </c>
      <c r="C448" s="24" t="s">
        <v>419</v>
      </c>
      <c r="D448" s="67" t="s">
        <v>506</v>
      </c>
      <c r="E448" s="26" t="s">
        <v>759</v>
      </c>
      <c r="F448" s="15">
        <f>SUM(G448:H448)</f>
        <v>9222.1</v>
      </c>
      <c r="G448" s="15">
        <v>9222.1</v>
      </c>
      <c r="H448" s="15">
        <v>0</v>
      </c>
      <c r="I448" s="15">
        <f>SUM(J448:K448)</f>
        <v>11619.8</v>
      </c>
      <c r="J448" s="15">
        <v>11619.8</v>
      </c>
      <c r="K448" s="15">
        <v>0</v>
      </c>
      <c r="L448" s="15">
        <f>SUM(M448:N448)</f>
        <v>4067</v>
      </c>
      <c r="M448" s="15">
        <v>4067</v>
      </c>
      <c r="N448" s="15">
        <v>0</v>
      </c>
    </row>
    <row r="449" spans="1:14" ht="78.75">
      <c r="A449" s="66" t="s">
        <v>344</v>
      </c>
      <c r="B449" s="26" t="s">
        <v>61</v>
      </c>
      <c r="C449" s="26" t="s">
        <v>419</v>
      </c>
      <c r="D449" s="65" t="s">
        <v>343</v>
      </c>
      <c r="E449" s="26"/>
      <c r="F449" s="15">
        <f aca="true" t="shared" si="194" ref="F449:N449">F450</f>
        <v>17095.1</v>
      </c>
      <c r="G449" s="15">
        <f t="shared" si="194"/>
        <v>16218.4</v>
      </c>
      <c r="H449" s="15">
        <f t="shared" si="194"/>
        <v>876.6999999999999</v>
      </c>
      <c r="I449" s="15">
        <f t="shared" si="194"/>
        <v>7452</v>
      </c>
      <c r="J449" s="15">
        <f t="shared" si="194"/>
        <v>7079.4</v>
      </c>
      <c r="K449" s="15">
        <f t="shared" si="194"/>
        <v>372.6</v>
      </c>
      <c r="L449" s="15">
        <f t="shared" si="194"/>
        <v>7452</v>
      </c>
      <c r="M449" s="15">
        <f t="shared" si="194"/>
        <v>7079.4</v>
      </c>
      <c r="N449" s="15">
        <f t="shared" si="194"/>
        <v>372.6</v>
      </c>
    </row>
    <row r="450" spans="1:14" ht="157.5">
      <c r="A450" s="66" t="s">
        <v>993</v>
      </c>
      <c r="B450" s="26" t="s">
        <v>61</v>
      </c>
      <c r="C450" s="26" t="s">
        <v>419</v>
      </c>
      <c r="D450" s="67" t="s">
        <v>293</v>
      </c>
      <c r="E450" s="26" t="s">
        <v>759</v>
      </c>
      <c r="F450" s="15">
        <f>G450+H450</f>
        <v>17095.1</v>
      </c>
      <c r="G450" s="15">
        <v>16218.4</v>
      </c>
      <c r="H450" s="15">
        <f>248.4+628.3</f>
        <v>876.6999999999999</v>
      </c>
      <c r="I450" s="15">
        <f>J450+K450</f>
        <v>7452</v>
      </c>
      <c r="J450" s="15">
        <v>7079.4</v>
      </c>
      <c r="K450" s="15">
        <v>372.6</v>
      </c>
      <c r="L450" s="15">
        <f>M450+N450</f>
        <v>7452</v>
      </c>
      <c r="M450" s="15">
        <v>7079.4</v>
      </c>
      <c r="N450" s="15">
        <v>372.6</v>
      </c>
    </row>
    <row r="451" spans="1:14" ht="31.5">
      <c r="A451" s="153" t="s">
        <v>919</v>
      </c>
      <c r="B451" s="59">
        <v>10</v>
      </c>
      <c r="C451" s="57" t="s">
        <v>283</v>
      </c>
      <c r="D451" s="26"/>
      <c r="E451" s="26"/>
      <c r="F451" s="58">
        <f>SUM(F452,F471,F475)</f>
        <v>12785.4</v>
      </c>
      <c r="G451" s="58">
        <f aca="true" t="shared" si="195" ref="G451:N451">SUM(G452,G471,G475)</f>
        <v>11077.5</v>
      </c>
      <c r="H451" s="58">
        <f t="shared" si="195"/>
        <v>1707.9</v>
      </c>
      <c r="I451" s="58">
        <f t="shared" si="195"/>
        <v>10566.9</v>
      </c>
      <c r="J451" s="58">
        <f t="shared" si="195"/>
        <v>10566.9</v>
      </c>
      <c r="K451" s="58">
        <f t="shared" si="195"/>
        <v>0</v>
      </c>
      <c r="L451" s="58">
        <f t="shared" si="195"/>
        <v>10981.9</v>
      </c>
      <c r="M451" s="58">
        <f t="shared" si="195"/>
        <v>10981.9</v>
      </c>
      <c r="N451" s="58">
        <f t="shared" si="195"/>
        <v>0</v>
      </c>
    </row>
    <row r="452" spans="1:14" ht="78.75">
      <c r="A452" s="22" t="s">
        <v>498</v>
      </c>
      <c r="B452" s="26">
        <v>10</v>
      </c>
      <c r="C452" s="24" t="s">
        <v>283</v>
      </c>
      <c r="D452" s="62" t="s">
        <v>510</v>
      </c>
      <c r="E452" s="26"/>
      <c r="F452" s="15">
        <f>SUM(F453,F456)</f>
        <v>10594.9</v>
      </c>
      <c r="G452" s="15">
        <f aca="true" t="shared" si="196" ref="G452:N452">SUM(G453,G456)</f>
        <v>9646.9</v>
      </c>
      <c r="H452" s="15">
        <f t="shared" si="196"/>
        <v>948</v>
      </c>
      <c r="I452" s="15">
        <f t="shared" si="196"/>
        <v>10024.9</v>
      </c>
      <c r="J452" s="15">
        <f t="shared" si="196"/>
        <v>10024.9</v>
      </c>
      <c r="K452" s="15">
        <f t="shared" si="196"/>
        <v>0</v>
      </c>
      <c r="L452" s="15">
        <f t="shared" si="196"/>
        <v>10417.9</v>
      </c>
      <c r="M452" s="15">
        <f t="shared" si="196"/>
        <v>10417.9</v>
      </c>
      <c r="N452" s="15">
        <f t="shared" si="196"/>
        <v>0</v>
      </c>
    </row>
    <row r="453" spans="1:14" ht="173.25">
      <c r="A453" s="22" t="s">
        <v>289</v>
      </c>
      <c r="B453" s="26">
        <v>10</v>
      </c>
      <c r="C453" s="24" t="s">
        <v>283</v>
      </c>
      <c r="D453" s="62" t="s">
        <v>1</v>
      </c>
      <c r="E453" s="26"/>
      <c r="F453" s="15">
        <f aca="true" t="shared" si="197" ref="F453:N454">F454</f>
        <v>948</v>
      </c>
      <c r="G453" s="15">
        <f t="shared" si="197"/>
        <v>0</v>
      </c>
      <c r="H453" s="15">
        <f t="shared" si="197"/>
        <v>948</v>
      </c>
      <c r="I453" s="15">
        <f t="shared" si="197"/>
        <v>0</v>
      </c>
      <c r="J453" s="15">
        <f t="shared" si="197"/>
        <v>0</v>
      </c>
      <c r="K453" s="15">
        <f t="shared" si="197"/>
        <v>0</v>
      </c>
      <c r="L453" s="15">
        <f t="shared" si="197"/>
        <v>0</v>
      </c>
      <c r="M453" s="15">
        <f t="shared" si="197"/>
        <v>0</v>
      </c>
      <c r="N453" s="15">
        <f t="shared" si="197"/>
        <v>0</v>
      </c>
    </row>
    <row r="454" spans="1:14" ht="78.75">
      <c r="A454" s="22" t="s">
        <v>3</v>
      </c>
      <c r="B454" s="26">
        <v>10</v>
      </c>
      <c r="C454" s="24" t="s">
        <v>283</v>
      </c>
      <c r="D454" s="62" t="s">
        <v>2</v>
      </c>
      <c r="E454" s="26"/>
      <c r="F454" s="15">
        <f t="shared" si="197"/>
        <v>948</v>
      </c>
      <c r="G454" s="15">
        <f t="shared" si="197"/>
        <v>0</v>
      </c>
      <c r="H454" s="15">
        <f t="shared" si="197"/>
        <v>948</v>
      </c>
      <c r="I454" s="15">
        <f t="shared" si="197"/>
        <v>0</v>
      </c>
      <c r="J454" s="15">
        <f t="shared" si="197"/>
        <v>0</v>
      </c>
      <c r="K454" s="15">
        <f t="shared" si="197"/>
        <v>0</v>
      </c>
      <c r="L454" s="15">
        <f t="shared" si="197"/>
        <v>0</v>
      </c>
      <c r="M454" s="15">
        <f t="shared" si="197"/>
        <v>0</v>
      </c>
      <c r="N454" s="15">
        <f t="shared" si="197"/>
        <v>0</v>
      </c>
    </row>
    <row r="455" spans="1:14" ht="126">
      <c r="A455" s="69" t="s">
        <v>631</v>
      </c>
      <c r="B455" s="26" t="s">
        <v>61</v>
      </c>
      <c r="C455" s="24" t="s">
        <v>283</v>
      </c>
      <c r="D455" s="26" t="s">
        <v>200</v>
      </c>
      <c r="E455" s="26">
        <v>600</v>
      </c>
      <c r="F455" s="15">
        <f>SUM(G455:H455)</f>
        <v>948</v>
      </c>
      <c r="G455" s="17"/>
      <c r="H455" s="17">
        <v>948</v>
      </c>
      <c r="I455" s="15">
        <f>SUM(J455:K455)</f>
        <v>0</v>
      </c>
      <c r="J455" s="17"/>
      <c r="K455" s="17"/>
      <c r="L455" s="15">
        <f>SUM(M455:N455)</f>
        <v>0</v>
      </c>
      <c r="M455" s="17"/>
      <c r="N455" s="17"/>
    </row>
    <row r="456" spans="1:14" ht="110.25">
      <c r="A456" s="22" t="s">
        <v>871</v>
      </c>
      <c r="B456" s="26">
        <v>10</v>
      </c>
      <c r="C456" s="24" t="s">
        <v>283</v>
      </c>
      <c r="D456" s="62" t="s">
        <v>407</v>
      </c>
      <c r="E456" s="26"/>
      <c r="F456" s="15">
        <f aca="true" t="shared" si="198" ref="F456:N456">SUM(F457,F460,F463,F466,F469)</f>
        <v>9646.9</v>
      </c>
      <c r="G456" s="15">
        <f t="shared" si="198"/>
        <v>9646.9</v>
      </c>
      <c r="H456" s="15">
        <f t="shared" si="198"/>
        <v>0</v>
      </c>
      <c r="I456" s="15">
        <f t="shared" si="198"/>
        <v>10024.9</v>
      </c>
      <c r="J456" s="15">
        <f t="shared" si="198"/>
        <v>10024.9</v>
      </c>
      <c r="K456" s="15">
        <f t="shared" si="198"/>
        <v>0</v>
      </c>
      <c r="L456" s="15">
        <f t="shared" si="198"/>
        <v>10417.9</v>
      </c>
      <c r="M456" s="15">
        <f t="shared" si="198"/>
        <v>10417.9</v>
      </c>
      <c r="N456" s="15">
        <f t="shared" si="198"/>
        <v>0</v>
      </c>
    </row>
    <row r="457" spans="1:14" ht="47.25">
      <c r="A457" s="22" t="s">
        <v>40</v>
      </c>
      <c r="B457" s="26">
        <v>10</v>
      </c>
      <c r="C457" s="24" t="s">
        <v>283</v>
      </c>
      <c r="D457" s="65" t="s">
        <v>63</v>
      </c>
      <c r="E457" s="26"/>
      <c r="F457" s="15">
        <f aca="true" t="shared" si="199" ref="F457:N457">SUM(F458:F459)</f>
        <v>7342</v>
      </c>
      <c r="G457" s="15">
        <f t="shared" si="199"/>
        <v>7342</v>
      </c>
      <c r="H457" s="15">
        <f t="shared" si="199"/>
        <v>0</v>
      </c>
      <c r="I457" s="15">
        <f t="shared" si="199"/>
        <v>7634</v>
      </c>
      <c r="J457" s="15">
        <f t="shared" si="199"/>
        <v>7634</v>
      </c>
      <c r="K457" s="15">
        <f t="shared" si="199"/>
        <v>0</v>
      </c>
      <c r="L457" s="15">
        <f t="shared" si="199"/>
        <v>7937</v>
      </c>
      <c r="M457" s="15">
        <f t="shared" si="199"/>
        <v>7937</v>
      </c>
      <c r="N457" s="15">
        <f t="shared" si="199"/>
        <v>0</v>
      </c>
    </row>
    <row r="458" spans="1:14" ht="189">
      <c r="A458" s="68" t="s">
        <v>566</v>
      </c>
      <c r="B458" s="26">
        <v>10</v>
      </c>
      <c r="C458" s="24" t="s">
        <v>283</v>
      </c>
      <c r="D458" s="67" t="s">
        <v>203</v>
      </c>
      <c r="E458" s="26" t="s">
        <v>384</v>
      </c>
      <c r="F458" s="15">
        <f>SUM(G458:H458)</f>
        <v>7295</v>
      </c>
      <c r="G458" s="120">
        <v>7295</v>
      </c>
      <c r="H458" s="17"/>
      <c r="I458" s="15">
        <f>SUM(J458:K458)</f>
        <v>7587</v>
      </c>
      <c r="J458" s="120">
        <v>7587</v>
      </c>
      <c r="K458" s="17"/>
      <c r="L458" s="15">
        <f>SUM(M458:N458)</f>
        <v>7890</v>
      </c>
      <c r="M458" s="17">
        <v>7890</v>
      </c>
      <c r="N458" s="17"/>
    </row>
    <row r="459" spans="1:14" ht="94.5">
      <c r="A459" s="69" t="s">
        <v>805</v>
      </c>
      <c r="B459" s="26">
        <v>10</v>
      </c>
      <c r="C459" s="24" t="s">
        <v>283</v>
      </c>
      <c r="D459" s="67" t="s">
        <v>203</v>
      </c>
      <c r="E459" s="26" t="s">
        <v>386</v>
      </c>
      <c r="F459" s="15">
        <f>SUM(G459:H459)</f>
        <v>47</v>
      </c>
      <c r="G459" s="120">
        <v>47</v>
      </c>
      <c r="H459" s="17"/>
      <c r="I459" s="15">
        <f>SUM(J459:K459)</f>
        <v>47</v>
      </c>
      <c r="J459" s="120">
        <v>47</v>
      </c>
      <c r="K459" s="17"/>
      <c r="L459" s="15">
        <f>SUM(M459:N459)</f>
        <v>47</v>
      </c>
      <c r="M459" s="17">
        <v>47</v>
      </c>
      <c r="N459" s="17"/>
    </row>
    <row r="460" spans="1:14" ht="126">
      <c r="A460" s="66" t="s">
        <v>0</v>
      </c>
      <c r="B460" s="26">
        <v>10</v>
      </c>
      <c r="C460" s="24" t="s">
        <v>283</v>
      </c>
      <c r="D460" s="62" t="s">
        <v>408</v>
      </c>
      <c r="E460" s="26"/>
      <c r="F460" s="15">
        <f>SUM(F461,F462)</f>
        <v>408</v>
      </c>
      <c r="G460" s="15">
        <f aca="true" t="shared" si="200" ref="G460:N460">SUM(G461,G462)</f>
        <v>408</v>
      </c>
      <c r="H460" s="15">
        <f t="shared" si="200"/>
        <v>0</v>
      </c>
      <c r="I460" s="15">
        <f t="shared" si="200"/>
        <v>424</v>
      </c>
      <c r="J460" s="15">
        <f t="shared" si="200"/>
        <v>424</v>
      </c>
      <c r="K460" s="15">
        <f t="shared" si="200"/>
        <v>0</v>
      </c>
      <c r="L460" s="15">
        <f t="shared" si="200"/>
        <v>441</v>
      </c>
      <c r="M460" s="15">
        <f t="shared" si="200"/>
        <v>441</v>
      </c>
      <c r="N460" s="15">
        <f t="shared" si="200"/>
        <v>0</v>
      </c>
    </row>
    <row r="461" spans="1:14" ht="236.25">
      <c r="A461" s="68" t="s">
        <v>168</v>
      </c>
      <c r="B461" s="26">
        <v>10</v>
      </c>
      <c r="C461" s="24" t="s">
        <v>283</v>
      </c>
      <c r="D461" s="67" t="s">
        <v>204</v>
      </c>
      <c r="E461" s="26" t="s">
        <v>384</v>
      </c>
      <c r="F461" s="15">
        <f>SUM(G461:H461)</f>
        <v>404</v>
      </c>
      <c r="G461" s="17">
        <v>404</v>
      </c>
      <c r="H461" s="17"/>
      <c r="I461" s="15">
        <f>SUM(J461:K461)</f>
        <v>420</v>
      </c>
      <c r="J461" s="17">
        <v>420</v>
      </c>
      <c r="K461" s="17"/>
      <c r="L461" s="15">
        <f>SUM(M461:N461)</f>
        <v>437</v>
      </c>
      <c r="M461" s="17">
        <v>437</v>
      </c>
      <c r="N461" s="17"/>
    </row>
    <row r="462" spans="1:14" ht="157.5">
      <c r="A462" s="69" t="s">
        <v>941</v>
      </c>
      <c r="B462" s="26">
        <v>10</v>
      </c>
      <c r="C462" s="24" t="s">
        <v>283</v>
      </c>
      <c r="D462" s="67" t="s">
        <v>204</v>
      </c>
      <c r="E462" s="26" t="s">
        <v>386</v>
      </c>
      <c r="F462" s="15">
        <f>SUM(G462:H462)</f>
        <v>4</v>
      </c>
      <c r="G462" s="17">
        <v>4</v>
      </c>
      <c r="H462" s="17"/>
      <c r="I462" s="15">
        <f>SUM(J462:K462)</f>
        <v>4</v>
      </c>
      <c r="J462" s="17">
        <v>4</v>
      </c>
      <c r="K462" s="17"/>
      <c r="L462" s="15">
        <f>SUM(M462:N462)</f>
        <v>4</v>
      </c>
      <c r="M462" s="17">
        <v>4</v>
      </c>
      <c r="N462" s="17"/>
    </row>
    <row r="463" spans="1:14" ht="78.75">
      <c r="A463" s="66" t="s">
        <v>369</v>
      </c>
      <c r="B463" s="26">
        <v>10</v>
      </c>
      <c r="C463" s="24" t="s">
        <v>283</v>
      </c>
      <c r="D463" s="65" t="s">
        <v>942</v>
      </c>
      <c r="E463" s="26"/>
      <c r="F463" s="15">
        <f>SUM(G463:H463)</f>
        <v>580</v>
      </c>
      <c r="G463" s="15">
        <f>SUM(G464:G465)</f>
        <v>580</v>
      </c>
      <c r="H463" s="15">
        <f>SUM(H464:H465)</f>
        <v>0</v>
      </c>
      <c r="I463" s="15">
        <f>SUM(J463:K463)</f>
        <v>601</v>
      </c>
      <c r="J463" s="15">
        <f>SUM(J464:J465)</f>
        <v>601</v>
      </c>
      <c r="K463" s="15">
        <f>SUM(K464:K465)</f>
        <v>0</v>
      </c>
      <c r="L463" s="15">
        <f>SUM(M463:N463)</f>
        <v>623</v>
      </c>
      <c r="M463" s="15">
        <f>SUM(M464:M465)</f>
        <v>623</v>
      </c>
      <c r="N463" s="15">
        <f>SUM(N464:N465)</f>
        <v>0</v>
      </c>
    </row>
    <row r="464" spans="1:14" ht="204.75">
      <c r="A464" s="68" t="s">
        <v>370</v>
      </c>
      <c r="B464" s="26">
        <v>10</v>
      </c>
      <c r="C464" s="24" t="s">
        <v>283</v>
      </c>
      <c r="D464" s="67" t="s">
        <v>205</v>
      </c>
      <c r="E464" s="26" t="s">
        <v>384</v>
      </c>
      <c r="F464" s="15">
        <f>SUM(G464:H464)</f>
        <v>521</v>
      </c>
      <c r="G464" s="17">
        <v>521</v>
      </c>
      <c r="H464" s="17"/>
      <c r="I464" s="15">
        <f>SUM(J464:K464)</f>
        <v>542</v>
      </c>
      <c r="J464" s="17">
        <v>542</v>
      </c>
      <c r="K464" s="17"/>
      <c r="L464" s="15">
        <f>SUM(M464:N464)</f>
        <v>564</v>
      </c>
      <c r="M464" s="17">
        <v>564</v>
      </c>
      <c r="N464" s="17"/>
    </row>
    <row r="465" spans="1:14" ht="110.25">
      <c r="A465" s="69" t="s">
        <v>371</v>
      </c>
      <c r="B465" s="26">
        <v>10</v>
      </c>
      <c r="C465" s="24" t="s">
        <v>283</v>
      </c>
      <c r="D465" s="67" t="s">
        <v>205</v>
      </c>
      <c r="E465" s="26" t="s">
        <v>386</v>
      </c>
      <c r="F465" s="15">
        <f>SUM(G465:H465)</f>
        <v>59</v>
      </c>
      <c r="G465" s="17">
        <v>59</v>
      </c>
      <c r="H465" s="17"/>
      <c r="I465" s="15">
        <f>SUM(J465:K465)</f>
        <v>59</v>
      </c>
      <c r="J465" s="17">
        <v>59</v>
      </c>
      <c r="K465" s="17"/>
      <c r="L465" s="15">
        <f>SUM(M465:N465)</f>
        <v>59</v>
      </c>
      <c r="M465" s="17">
        <v>59</v>
      </c>
      <c r="N465" s="17"/>
    </row>
    <row r="466" spans="1:14" ht="94.5">
      <c r="A466" s="66" t="s">
        <v>762</v>
      </c>
      <c r="B466" s="26">
        <v>10</v>
      </c>
      <c r="C466" s="24" t="s">
        <v>283</v>
      </c>
      <c r="D466" s="65" t="s">
        <v>372</v>
      </c>
      <c r="E466" s="26"/>
      <c r="F466" s="15">
        <f aca="true" t="shared" si="201" ref="F466:N466">SUM(F467:F468)</f>
        <v>1316</v>
      </c>
      <c r="G466" s="15">
        <f t="shared" si="201"/>
        <v>1316</v>
      </c>
      <c r="H466" s="15">
        <f t="shared" si="201"/>
        <v>0</v>
      </c>
      <c r="I466" s="15">
        <f t="shared" si="201"/>
        <v>1365</v>
      </c>
      <c r="J466" s="15">
        <f t="shared" si="201"/>
        <v>1365</v>
      </c>
      <c r="K466" s="15">
        <f t="shared" si="201"/>
        <v>0</v>
      </c>
      <c r="L466" s="15">
        <f t="shared" si="201"/>
        <v>1416</v>
      </c>
      <c r="M466" s="15">
        <f t="shared" si="201"/>
        <v>1416</v>
      </c>
      <c r="N466" s="15">
        <f t="shared" si="201"/>
        <v>0</v>
      </c>
    </row>
    <row r="467" spans="1:14" ht="220.5">
      <c r="A467" s="68" t="s">
        <v>760</v>
      </c>
      <c r="B467" s="26">
        <v>10</v>
      </c>
      <c r="C467" s="24" t="s">
        <v>283</v>
      </c>
      <c r="D467" s="67" t="s">
        <v>206</v>
      </c>
      <c r="E467" s="26" t="s">
        <v>384</v>
      </c>
      <c r="F467" s="15">
        <f>SUM(G467:H467)</f>
        <v>1216</v>
      </c>
      <c r="G467" s="17">
        <v>1216</v>
      </c>
      <c r="H467" s="17"/>
      <c r="I467" s="15">
        <f>SUM(J467:K467)</f>
        <v>1265</v>
      </c>
      <c r="J467" s="17">
        <v>1265</v>
      </c>
      <c r="K467" s="17"/>
      <c r="L467" s="15">
        <f>SUM(M467:N467)</f>
        <v>1316</v>
      </c>
      <c r="M467" s="17">
        <v>1316</v>
      </c>
      <c r="N467" s="17"/>
    </row>
    <row r="468" spans="1:14" ht="126">
      <c r="A468" s="69" t="s">
        <v>761</v>
      </c>
      <c r="B468" s="26">
        <v>10</v>
      </c>
      <c r="C468" s="24" t="s">
        <v>283</v>
      </c>
      <c r="D468" s="67" t="s">
        <v>206</v>
      </c>
      <c r="E468" s="26" t="s">
        <v>386</v>
      </c>
      <c r="F468" s="15">
        <f>SUM(G468:H468)</f>
        <v>100</v>
      </c>
      <c r="G468" s="17">
        <v>100</v>
      </c>
      <c r="H468" s="17"/>
      <c r="I468" s="15">
        <f>SUM(J468:K468)</f>
        <v>100</v>
      </c>
      <c r="J468" s="17">
        <v>100</v>
      </c>
      <c r="K468" s="17"/>
      <c r="L468" s="15">
        <f>SUM(M468:N468)</f>
        <v>100</v>
      </c>
      <c r="M468" s="17">
        <v>100</v>
      </c>
      <c r="N468" s="17"/>
    </row>
    <row r="469" spans="1:14" ht="63">
      <c r="A469" s="66" t="s">
        <v>764</v>
      </c>
      <c r="B469" s="26">
        <v>10</v>
      </c>
      <c r="C469" s="24" t="s">
        <v>283</v>
      </c>
      <c r="D469" s="65" t="s">
        <v>763</v>
      </c>
      <c r="E469" s="26"/>
      <c r="F469" s="15">
        <f aca="true" t="shared" si="202" ref="F469:N469">F470</f>
        <v>0.9</v>
      </c>
      <c r="G469" s="15">
        <f t="shared" si="202"/>
        <v>0.9</v>
      </c>
      <c r="H469" s="15">
        <f t="shared" si="202"/>
        <v>0</v>
      </c>
      <c r="I469" s="15">
        <f t="shared" si="202"/>
        <v>0.9</v>
      </c>
      <c r="J469" s="15">
        <f t="shared" si="202"/>
        <v>0.9</v>
      </c>
      <c r="K469" s="15">
        <f t="shared" si="202"/>
        <v>0</v>
      </c>
      <c r="L469" s="15">
        <f t="shared" si="202"/>
        <v>0.9</v>
      </c>
      <c r="M469" s="15">
        <f t="shared" si="202"/>
        <v>0.9</v>
      </c>
      <c r="N469" s="15">
        <f t="shared" si="202"/>
        <v>0</v>
      </c>
    </row>
    <row r="470" spans="1:14" ht="94.5">
      <c r="A470" s="69" t="s">
        <v>628</v>
      </c>
      <c r="B470" s="26">
        <v>10</v>
      </c>
      <c r="C470" s="24" t="s">
        <v>283</v>
      </c>
      <c r="D470" s="67" t="s">
        <v>207</v>
      </c>
      <c r="E470" s="26" t="s">
        <v>386</v>
      </c>
      <c r="F470" s="15">
        <f>SUM(G470:H470)</f>
        <v>0.9</v>
      </c>
      <c r="G470" s="17">
        <v>0.9</v>
      </c>
      <c r="H470" s="17"/>
      <c r="I470" s="15">
        <f>SUM(J470:K470)</f>
        <v>0.9</v>
      </c>
      <c r="J470" s="17">
        <v>0.9</v>
      </c>
      <c r="K470" s="17"/>
      <c r="L470" s="15">
        <f>SUM(M470:N470)</f>
        <v>0.9</v>
      </c>
      <c r="M470" s="17">
        <v>0.9</v>
      </c>
      <c r="N470" s="17"/>
    </row>
    <row r="471" spans="1:14" ht="126">
      <c r="A471" s="22" t="s">
        <v>633</v>
      </c>
      <c r="B471" s="26" t="s">
        <v>61</v>
      </c>
      <c r="C471" s="26" t="s">
        <v>283</v>
      </c>
      <c r="D471" s="65" t="s">
        <v>4</v>
      </c>
      <c r="E471" s="59"/>
      <c r="F471" s="15">
        <f>F472</f>
        <v>521</v>
      </c>
      <c r="G471" s="15">
        <f aca="true" t="shared" si="203" ref="G471:N473">G472</f>
        <v>521</v>
      </c>
      <c r="H471" s="15">
        <f t="shared" si="203"/>
        <v>0</v>
      </c>
      <c r="I471" s="15">
        <f>I472</f>
        <v>542</v>
      </c>
      <c r="J471" s="15">
        <f t="shared" si="203"/>
        <v>542</v>
      </c>
      <c r="K471" s="15">
        <f t="shared" si="203"/>
        <v>0</v>
      </c>
      <c r="L471" s="15">
        <f>L472</f>
        <v>564</v>
      </c>
      <c r="M471" s="15">
        <f t="shared" si="203"/>
        <v>564</v>
      </c>
      <c r="N471" s="15">
        <f t="shared" si="203"/>
        <v>0</v>
      </c>
    </row>
    <row r="472" spans="1:14" ht="157.5">
      <c r="A472" s="22" t="s">
        <v>634</v>
      </c>
      <c r="B472" s="26" t="s">
        <v>61</v>
      </c>
      <c r="C472" s="26" t="s">
        <v>283</v>
      </c>
      <c r="D472" s="65" t="s">
        <v>744</v>
      </c>
      <c r="E472" s="59"/>
      <c r="F472" s="15">
        <f>F473</f>
        <v>521</v>
      </c>
      <c r="G472" s="15">
        <f t="shared" si="203"/>
        <v>521</v>
      </c>
      <c r="H472" s="15">
        <f t="shared" si="203"/>
        <v>0</v>
      </c>
      <c r="I472" s="15">
        <f>I473</f>
        <v>542</v>
      </c>
      <c r="J472" s="15">
        <f t="shared" si="203"/>
        <v>542</v>
      </c>
      <c r="K472" s="15">
        <f t="shared" si="203"/>
        <v>0</v>
      </c>
      <c r="L472" s="15">
        <f>L473</f>
        <v>564</v>
      </c>
      <c r="M472" s="15">
        <f t="shared" si="203"/>
        <v>564</v>
      </c>
      <c r="N472" s="15">
        <f t="shared" si="203"/>
        <v>0</v>
      </c>
    </row>
    <row r="473" spans="1:14" ht="47.25">
      <c r="A473" s="22" t="s">
        <v>124</v>
      </c>
      <c r="B473" s="26" t="s">
        <v>61</v>
      </c>
      <c r="C473" s="26" t="s">
        <v>283</v>
      </c>
      <c r="D473" s="65" t="s">
        <v>745</v>
      </c>
      <c r="E473" s="59"/>
      <c r="F473" s="15">
        <f>F474</f>
        <v>521</v>
      </c>
      <c r="G473" s="15">
        <f t="shared" si="203"/>
        <v>521</v>
      </c>
      <c r="H473" s="15">
        <f t="shared" si="203"/>
        <v>0</v>
      </c>
      <c r="I473" s="15">
        <f>I474</f>
        <v>542</v>
      </c>
      <c r="J473" s="15">
        <f t="shared" si="203"/>
        <v>542</v>
      </c>
      <c r="K473" s="15">
        <f t="shared" si="203"/>
        <v>0</v>
      </c>
      <c r="L473" s="15">
        <f>L474</f>
        <v>564</v>
      </c>
      <c r="M473" s="15">
        <f t="shared" si="203"/>
        <v>564</v>
      </c>
      <c r="N473" s="15">
        <f t="shared" si="203"/>
        <v>0</v>
      </c>
    </row>
    <row r="474" spans="1:14" ht="173.25">
      <c r="A474" s="66" t="s">
        <v>125</v>
      </c>
      <c r="B474" s="26" t="s">
        <v>61</v>
      </c>
      <c r="C474" s="26" t="s">
        <v>283</v>
      </c>
      <c r="D474" s="67" t="s">
        <v>930</v>
      </c>
      <c r="E474" s="26" t="s">
        <v>384</v>
      </c>
      <c r="F474" s="15">
        <f>SUM(G474:H474)</f>
        <v>521</v>
      </c>
      <c r="G474" s="15">
        <v>521</v>
      </c>
      <c r="H474" s="15">
        <v>0</v>
      </c>
      <c r="I474" s="15">
        <f>SUM(J474:K474)</f>
        <v>542</v>
      </c>
      <c r="J474" s="15">
        <v>542</v>
      </c>
      <c r="K474" s="15">
        <v>0</v>
      </c>
      <c r="L474" s="15">
        <f>SUM(M474:N474)</f>
        <v>564</v>
      </c>
      <c r="M474" s="15">
        <v>564</v>
      </c>
      <c r="N474" s="15">
        <v>0</v>
      </c>
    </row>
    <row r="475" spans="1:14" ht="47.25">
      <c r="A475" s="60" t="s">
        <v>514</v>
      </c>
      <c r="B475" s="26">
        <v>10</v>
      </c>
      <c r="C475" s="24" t="s">
        <v>283</v>
      </c>
      <c r="D475" s="62" t="s">
        <v>770</v>
      </c>
      <c r="E475" s="26"/>
      <c r="F475" s="15">
        <f>F476</f>
        <v>1669.5</v>
      </c>
      <c r="G475" s="15">
        <f aca="true" t="shared" si="204" ref="G475:N475">G476</f>
        <v>909.6</v>
      </c>
      <c r="H475" s="15">
        <f t="shared" si="204"/>
        <v>759.9</v>
      </c>
      <c r="I475" s="15">
        <f t="shared" si="204"/>
        <v>0</v>
      </c>
      <c r="J475" s="15">
        <f t="shared" si="204"/>
        <v>0</v>
      </c>
      <c r="K475" s="15">
        <f t="shared" si="204"/>
        <v>0</v>
      </c>
      <c r="L475" s="15">
        <f t="shared" si="204"/>
        <v>0</v>
      </c>
      <c r="M475" s="15">
        <f t="shared" si="204"/>
        <v>0</v>
      </c>
      <c r="N475" s="15">
        <f t="shared" si="204"/>
        <v>0</v>
      </c>
    </row>
    <row r="476" spans="1:14" ht="31.5">
      <c r="A476" s="60" t="s">
        <v>772</v>
      </c>
      <c r="B476" s="26">
        <v>10</v>
      </c>
      <c r="C476" s="24" t="s">
        <v>283</v>
      </c>
      <c r="D476" s="62" t="s">
        <v>771</v>
      </c>
      <c r="E476" s="26"/>
      <c r="F476" s="15">
        <f>SUM(F477:F478)</f>
        <v>1669.5</v>
      </c>
      <c r="G476" s="15">
        <f aca="true" t="shared" si="205" ref="G476:N476">SUM(G477:G478)</f>
        <v>909.6</v>
      </c>
      <c r="H476" s="15">
        <f t="shared" si="205"/>
        <v>759.9</v>
      </c>
      <c r="I476" s="15">
        <f t="shared" si="205"/>
        <v>0</v>
      </c>
      <c r="J476" s="15">
        <f t="shared" si="205"/>
        <v>0</v>
      </c>
      <c r="K476" s="15">
        <f t="shared" si="205"/>
        <v>0</v>
      </c>
      <c r="L476" s="15">
        <f t="shared" si="205"/>
        <v>0</v>
      </c>
      <c r="M476" s="15">
        <f t="shared" si="205"/>
        <v>0</v>
      </c>
      <c r="N476" s="15">
        <f t="shared" si="205"/>
        <v>0</v>
      </c>
    </row>
    <row r="477" spans="1:14" ht="63">
      <c r="A477" s="78" t="s">
        <v>466</v>
      </c>
      <c r="B477" s="26" t="s">
        <v>61</v>
      </c>
      <c r="C477" s="26" t="s">
        <v>283</v>
      </c>
      <c r="D477" s="67" t="s">
        <v>139</v>
      </c>
      <c r="E477" s="26" t="s">
        <v>386</v>
      </c>
      <c r="F477" s="15">
        <f>SUM(G477:H477)</f>
        <v>759.9</v>
      </c>
      <c r="G477" s="15"/>
      <c r="H477" s="15">
        <v>759.9</v>
      </c>
      <c r="I477" s="15">
        <f>SUM(J477:K477)</f>
        <v>0</v>
      </c>
      <c r="J477" s="15"/>
      <c r="K477" s="15"/>
      <c r="L477" s="15">
        <f>SUM(M477:N477)</f>
        <v>0</v>
      </c>
      <c r="M477" s="15"/>
      <c r="N477" s="15"/>
    </row>
    <row r="478" spans="1:14" ht="189">
      <c r="A478" s="68" t="s">
        <v>151</v>
      </c>
      <c r="B478" s="26">
        <v>10</v>
      </c>
      <c r="C478" s="24" t="s">
        <v>283</v>
      </c>
      <c r="D478" s="67" t="s">
        <v>150</v>
      </c>
      <c r="E478" s="26" t="s">
        <v>386</v>
      </c>
      <c r="F478" s="15">
        <f>SUM(G478:H478)</f>
        <v>909.6</v>
      </c>
      <c r="G478" s="17">
        <v>909.6</v>
      </c>
      <c r="H478" s="17"/>
      <c r="I478" s="15">
        <f>SUM(J478:K478)</f>
        <v>0</v>
      </c>
      <c r="J478" s="17"/>
      <c r="K478" s="17"/>
      <c r="L478" s="15">
        <f>SUM(M478:N478)</f>
        <v>0</v>
      </c>
      <c r="M478" s="17"/>
      <c r="N478" s="17"/>
    </row>
    <row r="479" spans="1:14" ht="15.75" customHeight="1">
      <c r="A479" s="153" t="s">
        <v>62</v>
      </c>
      <c r="B479" s="59">
        <v>11</v>
      </c>
      <c r="C479" s="26"/>
      <c r="D479" s="26"/>
      <c r="E479" s="26"/>
      <c r="F479" s="58">
        <f>SUM(F480)</f>
        <v>45188.6</v>
      </c>
      <c r="G479" s="58">
        <f aca="true" t="shared" si="206" ref="G479:N479">SUM(G480)</f>
        <v>0</v>
      </c>
      <c r="H479" s="58">
        <f t="shared" si="206"/>
        <v>45188.6</v>
      </c>
      <c r="I479" s="58">
        <f t="shared" si="206"/>
        <v>38461</v>
      </c>
      <c r="J479" s="58">
        <f t="shared" si="206"/>
        <v>0</v>
      </c>
      <c r="K479" s="58">
        <f t="shared" si="206"/>
        <v>38461</v>
      </c>
      <c r="L479" s="58">
        <f t="shared" si="206"/>
        <v>37973</v>
      </c>
      <c r="M479" s="58">
        <f t="shared" si="206"/>
        <v>0</v>
      </c>
      <c r="N479" s="58">
        <f t="shared" si="206"/>
        <v>37973</v>
      </c>
    </row>
    <row r="480" spans="1:14" ht="15.75" customHeight="1">
      <c r="A480" s="153" t="s">
        <v>806</v>
      </c>
      <c r="B480" s="59">
        <v>11</v>
      </c>
      <c r="C480" s="57" t="s">
        <v>418</v>
      </c>
      <c r="D480" s="26"/>
      <c r="E480" s="26"/>
      <c r="F480" s="58">
        <f>SUM(F481,)</f>
        <v>45188.6</v>
      </c>
      <c r="G480" s="58">
        <f aca="true" t="shared" si="207" ref="G480:N480">SUM(G481,)</f>
        <v>0</v>
      </c>
      <c r="H480" s="58">
        <f t="shared" si="207"/>
        <v>45188.6</v>
      </c>
      <c r="I480" s="58">
        <f t="shared" si="207"/>
        <v>38461</v>
      </c>
      <c r="J480" s="58">
        <f t="shared" si="207"/>
        <v>0</v>
      </c>
      <c r="K480" s="58">
        <f t="shared" si="207"/>
        <v>38461</v>
      </c>
      <c r="L480" s="58">
        <f t="shared" si="207"/>
        <v>37973</v>
      </c>
      <c r="M480" s="58">
        <f t="shared" si="207"/>
        <v>0</v>
      </c>
      <c r="N480" s="58">
        <f t="shared" si="207"/>
        <v>37973</v>
      </c>
    </row>
    <row r="481" spans="1:14" ht="94.5">
      <c r="A481" s="22" t="s">
        <v>983</v>
      </c>
      <c r="B481" s="26" t="s">
        <v>807</v>
      </c>
      <c r="C481" s="24" t="s">
        <v>418</v>
      </c>
      <c r="D481" s="62" t="s">
        <v>816</v>
      </c>
      <c r="E481" s="26"/>
      <c r="F481" s="15">
        <f>F482</f>
        <v>45188.6</v>
      </c>
      <c r="G481" s="15">
        <f aca="true" t="shared" si="208" ref="G481:N481">G482</f>
        <v>0</v>
      </c>
      <c r="H481" s="15">
        <f t="shared" si="208"/>
        <v>45188.6</v>
      </c>
      <c r="I481" s="15">
        <f>I482</f>
        <v>38461</v>
      </c>
      <c r="J481" s="15">
        <f t="shared" si="208"/>
        <v>0</v>
      </c>
      <c r="K481" s="15">
        <f t="shared" si="208"/>
        <v>38461</v>
      </c>
      <c r="L481" s="15">
        <f>L482</f>
        <v>37973</v>
      </c>
      <c r="M481" s="15">
        <f t="shared" si="208"/>
        <v>0</v>
      </c>
      <c r="N481" s="15">
        <f t="shared" si="208"/>
        <v>37973</v>
      </c>
    </row>
    <row r="482" spans="1:14" ht="141.75">
      <c r="A482" s="22" t="s">
        <v>109</v>
      </c>
      <c r="B482" s="26" t="s">
        <v>807</v>
      </c>
      <c r="C482" s="24" t="s">
        <v>418</v>
      </c>
      <c r="D482" s="62" t="s">
        <v>818</v>
      </c>
      <c r="E482" s="26"/>
      <c r="F482" s="15">
        <f>SUM(F483,F485)</f>
        <v>45188.6</v>
      </c>
      <c r="G482" s="15">
        <f aca="true" t="shared" si="209" ref="G482:N482">SUM(G483,G485)</f>
        <v>0</v>
      </c>
      <c r="H482" s="15">
        <f t="shared" si="209"/>
        <v>45188.6</v>
      </c>
      <c r="I482" s="15">
        <f t="shared" si="209"/>
        <v>38461</v>
      </c>
      <c r="J482" s="15">
        <f t="shared" si="209"/>
        <v>0</v>
      </c>
      <c r="K482" s="15">
        <f t="shared" si="209"/>
        <v>38461</v>
      </c>
      <c r="L482" s="15">
        <f t="shared" si="209"/>
        <v>37973</v>
      </c>
      <c r="M482" s="15">
        <f t="shared" si="209"/>
        <v>0</v>
      </c>
      <c r="N482" s="15">
        <f t="shared" si="209"/>
        <v>37973</v>
      </c>
    </row>
    <row r="483" spans="1:14" ht="94.5">
      <c r="A483" s="22" t="s">
        <v>546</v>
      </c>
      <c r="B483" s="26" t="s">
        <v>807</v>
      </c>
      <c r="C483" s="24" t="s">
        <v>418</v>
      </c>
      <c r="D483" s="62" t="s">
        <v>817</v>
      </c>
      <c r="E483" s="26"/>
      <c r="F483" s="15">
        <f aca="true" t="shared" si="210" ref="F483:N483">SUM(F484:F484)</f>
        <v>41688.6</v>
      </c>
      <c r="G483" s="15">
        <f t="shared" si="210"/>
        <v>0</v>
      </c>
      <c r="H483" s="15">
        <f t="shared" si="210"/>
        <v>41688.6</v>
      </c>
      <c r="I483" s="15">
        <f t="shared" si="210"/>
        <v>38461</v>
      </c>
      <c r="J483" s="15">
        <f t="shared" si="210"/>
        <v>0</v>
      </c>
      <c r="K483" s="15">
        <f t="shared" si="210"/>
        <v>38461</v>
      </c>
      <c r="L483" s="15">
        <f t="shared" si="210"/>
        <v>37973</v>
      </c>
      <c r="M483" s="15">
        <f t="shared" si="210"/>
        <v>0</v>
      </c>
      <c r="N483" s="15">
        <f t="shared" si="210"/>
        <v>37973</v>
      </c>
    </row>
    <row r="484" spans="1:14" ht="157.5">
      <c r="A484" s="66" t="s">
        <v>521</v>
      </c>
      <c r="B484" s="26" t="s">
        <v>807</v>
      </c>
      <c r="C484" s="24" t="s">
        <v>418</v>
      </c>
      <c r="D484" s="26" t="s">
        <v>935</v>
      </c>
      <c r="E484" s="26" t="s">
        <v>56</v>
      </c>
      <c r="F484" s="15">
        <f>SUM(G484:H484)</f>
        <v>41688.6</v>
      </c>
      <c r="G484" s="15">
        <v>0</v>
      </c>
      <c r="H484" s="15">
        <v>41688.6</v>
      </c>
      <c r="I484" s="15">
        <f>SUM(J484:K484)</f>
        <v>38461</v>
      </c>
      <c r="J484" s="15">
        <v>0</v>
      </c>
      <c r="K484" s="15">
        <v>38461</v>
      </c>
      <c r="L484" s="15">
        <f>SUM(M484:N484)</f>
        <v>37973</v>
      </c>
      <c r="M484" s="15">
        <v>0</v>
      </c>
      <c r="N484" s="15">
        <v>37973</v>
      </c>
    </row>
    <row r="485" spans="1:14" ht="63">
      <c r="A485" s="66" t="s">
        <v>86</v>
      </c>
      <c r="B485" s="26" t="s">
        <v>807</v>
      </c>
      <c r="C485" s="24" t="s">
        <v>418</v>
      </c>
      <c r="D485" s="62" t="s">
        <v>87</v>
      </c>
      <c r="E485" s="26"/>
      <c r="F485" s="15">
        <f aca="true" t="shared" si="211" ref="F485:N485">SUM(F486:F486)</f>
        <v>3500</v>
      </c>
      <c r="G485" s="15">
        <f t="shared" si="211"/>
        <v>0</v>
      </c>
      <c r="H485" s="15">
        <f t="shared" si="211"/>
        <v>3500</v>
      </c>
      <c r="I485" s="15">
        <f t="shared" si="211"/>
        <v>0</v>
      </c>
      <c r="J485" s="15">
        <f t="shared" si="211"/>
        <v>0</v>
      </c>
      <c r="K485" s="15">
        <f t="shared" si="211"/>
        <v>0</v>
      </c>
      <c r="L485" s="15">
        <f t="shared" si="211"/>
        <v>0</v>
      </c>
      <c r="M485" s="15">
        <f t="shared" si="211"/>
        <v>0</v>
      </c>
      <c r="N485" s="15">
        <f t="shared" si="211"/>
        <v>0</v>
      </c>
    </row>
    <row r="486" spans="1:14" ht="157.5">
      <c r="A486" s="66" t="s">
        <v>89</v>
      </c>
      <c r="B486" s="26" t="s">
        <v>807</v>
      </c>
      <c r="C486" s="24" t="s">
        <v>418</v>
      </c>
      <c r="D486" s="26" t="s">
        <v>88</v>
      </c>
      <c r="E486" s="26" t="s">
        <v>56</v>
      </c>
      <c r="F486" s="15">
        <f>SUM(G486:H486)</f>
        <v>3500</v>
      </c>
      <c r="G486" s="15">
        <v>0</v>
      </c>
      <c r="H486" s="15">
        <v>3500</v>
      </c>
      <c r="I486" s="15">
        <f>SUM(J486:K486)</f>
        <v>0</v>
      </c>
      <c r="J486" s="15">
        <v>0</v>
      </c>
      <c r="K486" s="15"/>
      <c r="L486" s="15">
        <f>SUM(M486:N486)</f>
        <v>0</v>
      </c>
      <c r="M486" s="15">
        <v>0</v>
      </c>
      <c r="N486" s="15"/>
    </row>
    <row r="487" spans="1:14" ht="27.75" customHeight="1">
      <c r="A487" s="18" t="s">
        <v>813</v>
      </c>
      <c r="B487" s="19" t="s">
        <v>822</v>
      </c>
      <c r="C487" s="19"/>
      <c r="D487" s="19"/>
      <c r="E487" s="19"/>
      <c r="F487" s="20">
        <f>F488</f>
        <v>494</v>
      </c>
      <c r="G487" s="20">
        <f aca="true" t="shared" si="212" ref="G487:N490">G488</f>
        <v>0</v>
      </c>
      <c r="H487" s="20">
        <f t="shared" si="212"/>
        <v>494</v>
      </c>
      <c r="I487" s="20">
        <f>I488</f>
        <v>0</v>
      </c>
      <c r="J487" s="20">
        <f t="shared" si="212"/>
        <v>0</v>
      </c>
      <c r="K487" s="20">
        <f t="shared" si="212"/>
        <v>0</v>
      </c>
      <c r="L487" s="20">
        <f>L488</f>
        <v>0</v>
      </c>
      <c r="M487" s="20">
        <f t="shared" si="212"/>
        <v>0</v>
      </c>
      <c r="N487" s="20">
        <f t="shared" si="212"/>
        <v>0</v>
      </c>
    </row>
    <row r="488" spans="1:14" ht="30" customHeight="1">
      <c r="A488" s="18" t="s">
        <v>276</v>
      </c>
      <c r="B488" s="19" t="s">
        <v>822</v>
      </c>
      <c r="C488" s="97" t="s">
        <v>424</v>
      </c>
      <c r="D488" s="19"/>
      <c r="E488" s="19"/>
      <c r="F488" s="20">
        <f>F489</f>
        <v>494</v>
      </c>
      <c r="G488" s="20">
        <f t="shared" si="212"/>
        <v>0</v>
      </c>
      <c r="H488" s="20">
        <f t="shared" si="212"/>
        <v>494</v>
      </c>
      <c r="I488" s="20">
        <f>I489</f>
        <v>0</v>
      </c>
      <c r="J488" s="20">
        <f t="shared" si="212"/>
        <v>0</v>
      </c>
      <c r="K488" s="20">
        <f t="shared" si="212"/>
        <v>0</v>
      </c>
      <c r="L488" s="20">
        <f>L489</f>
        <v>0</v>
      </c>
      <c r="M488" s="20">
        <f t="shared" si="212"/>
        <v>0</v>
      </c>
      <c r="N488" s="20">
        <f t="shared" si="212"/>
        <v>0</v>
      </c>
    </row>
    <row r="489" spans="1:14" ht="47.25">
      <c r="A489" s="60" t="s">
        <v>514</v>
      </c>
      <c r="B489" s="90" t="s">
        <v>822</v>
      </c>
      <c r="C489" s="98" t="s">
        <v>424</v>
      </c>
      <c r="D489" s="62" t="s">
        <v>770</v>
      </c>
      <c r="E489" s="90"/>
      <c r="F489" s="91">
        <f>F490</f>
        <v>494</v>
      </c>
      <c r="G489" s="91">
        <f t="shared" si="212"/>
        <v>0</v>
      </c>
      <c r="H489" s="91">
        <f t="shared" si="212"/>
        <v>494</v>
      </c>
      <c r="I489" s="91">
        <f>I490</f>
        <v>0</v>
      </c>
      <c r="J489" s="91">
        <f t="shared" si="212"/>
        <v>0</v>
      </c>
      <c r="K489" s="91">
        <f t="shared" si="212"/>
        <v>0</v>
      </c>
      <c r="L489" s="91">
        <f>L490</f>
        <v>0</v>
      </c>
      <c r="M489" s="91">
        <f t="shared" si="212"/>
        <v>0</v>
      </c>
      <c r="N489" s="91">
        <f t="shared" si="212"/>
        <v>0</v>
      </c>
    </row>
    <row r="490" spans="1:14" ht="31.5">
      <c r="A490" s="60" t="s">
        <v>772</v>
      </c>
      <c r="B490" s="90" t="s">
        <v>822</v>
      </c>
      <c r="C490" s="98" t="s">
        <v>424</v>
      </c>
      <c r="D490" s="62" t="s">
        <v>771</v>
      </c>
      <c r="E490" s="90"/>
      <c r="F490" s="91">
        <f>F491</f>
        <v>494</v>
      </c>
      <c r="G490" s="91">
        <f t="shared" si="212"/>
        <v>0</v>
      </c>
      <c r="H490" s="91">
        <f t="shared" si="212"/>
        <v>494</v>
      </c>
      <c r="I490" s="91">
        <f>I491</f>
        <v>0</v>
      </c>
      <c r="J490" s="91">
        <f t="shared" si="212"/>
        <v>0</v>
      </c>
      <c r="K490" s="91">
        <f t="shared" si="212"/>
        <v>0</v>
      </c>
      <c r="L490" s="91">
        <f>L491</f>
        <v>0</v>
      </c>
      <c r="M490" s="91">
        <f t="shared" si="212"/>
        <v>0</v>
      </c>
      <c r="N490" s="91">
        <f t="shared" si="212"/>
        <v>0</v>
      </c>
    </row>
    <row r="491" spans="1:14" ht="78.75">
      <c r="A491" s="99" t="s">
        <v>581</v>
      </c>
      <c r="B491" s="90" t="s">
        <v>822</v>
      </c>
      <c r="C491" s="98" t="s">
        <v>424</v>
      </c>
      <c r="D491" s="84" t="s">
        <v>811</v>
      </c>
      <c r="E491" s="90" t="s">
        <v>812</v>
      </c>
      <c r="F491" s="91">
        <f>SUM(G491:H491)</f>
        <v>494</v>
      </c>
      <c r="G491" s="100"/>
      <c r="H491" s="17">
        <v>494</v>
      </c>
      <c r="I491" s="91">
        <f>SUM(J491:K491)</f>
        <v>0</v>
      </c>
      <c r="J491" s="100"/>
      <c r="K491" s="17"/>
      <c r="L491" s="91">
        <f>SUM(M491:N491)</f>
        <v>0</v>
      </c>
      <c r="M491" s="100"/>
      <c r="N491" s="17"/>
    </row>
    <row r="492" spans="1:14" ht="78" customHeight="1">
      <c r="A492" s="153" t="s">
        <v>390</v>
      </c>
      <c r="B492" s="59">
        <v>14</v>
      </c>
      <c r="C492" s="26"/>
      <c r="D492" s="26"/>
      <c r="E492" s="26"/>
      <c r="F492" s="58">
        <f>SUM(F493,)</f>
        <v>26503</v>
      </c>
      <c r="G492" s="58">
        <f aca="true" t="shared" si="213" ref="G492:N492">SUM(G493,)</f>
        <v>17286</v>
      </c>
      <c r="H492" s="58">
        <f t="shared" si="213"/>
        <v>9217</v>
      </c>
      <c r="I492" s="58">
        <f t="shared" si="213"/>
        <v>21755</v>
      </c>
      <c r="J492" s="58">
        <f t="shared" si="213"/>
        <v>17286</v>
      </c>
      <c r="K492" s="58">
        <f t="shared" si="213"/>
        <v>4469</v>
      </c>
      <c r="L492" s="58">
        <f t="shared" si="213"/>
        <v>21755</v>
      </c>
      <c r="M492" s="58">
        <f t="shared" si="213"/>
        <v>17286</v>
      </c>
      <c r="N492" s="58">
        <f t="shared" si="213"/>
        <v>4469</v>
      </c>
    </row>
    <row r="493" spans="1:14" ht="78.75" customHeight="1">
      <c r="A493" s="153" t="s">
        <v>896</v>
      </c>
      <c r="B493" s="59">
        <v>14</v>
      </c>
      <c r="C493" s="57" t="s">
        <v>418</v>
      </c>
      <c r="D493" s="26"/>
      <c r="E493" s="26"/>
      <c r="F493" s="58">
        <f aca="true" t="shared" si="214" ref="F493:N493">SUM(F496,F497)</f>
        <v>26503</v>
      </c>
      <c r="G493" s="58">
        <f t="shared" si="214"/>
        <v>17286</v>
      </c>
      <c r="H493" s="58">
        <f t="shared" si="214"/>
        <v>9217</v>
      </c>
      <c r="I493" s="58">
        <f t="shared" si="214"/>
        <v>21755</v>
      </c>
      <c r="J493" s="58">
        <f t="shared" si="214"/>
        <v>17286</v>
      </c>
      <c r="K493" s="58">
        <f t="shared" si="214"/>
        <v>4469</v>
      </c>
      <c r="L493" s="58">
        <f t="shared" si="214"/>
        <v>21755</v>
      </c>
      <c r="M493" s="58">
        <f t="shared" si="214"/>
        <v>17286</v>
      </c>
      <c r="N493" s="58">
        <f t="shared" si="214"/>
        <v>4469</v>
      </c>
    </row>
    <row r="494" spans="1:14" ht="47.25">
      <c r="A494" s="60" t="s">
        <v>514</v>
      </c>
      <c r="B494" s="26">
        <v>14</v>
      </c>
      <c r="C494" s="24" t="s">
        <v>418</v>
      </c>
      <c r="D494" s="65" t="s">
        <v>770</v>
      </c>
      <c r="E494" s="26"/>
      <c r="F494" s="15">
        <f aca="true" t="shared" si="215" ref="F494:N494">F495</f>
        <v>26503</v>
      </c>
      <c r="G494" s="15">
        <f t="shared" si="215"/>
        <v>17286</v>
      </c>
      <c r="H494" s="15">
        <f t="shared" si="215"/>
        <v>9217</v>
      </c>
      <c r="I494" s="15">
        <f t="shared" si="215"/>
        <v>21755</v>
      </c>
      <c r="J494" s="15">
        <f t="shared" si="215"/>
        <v>17286</v>
      </c>
      <c r="K494" s="15">
        <f t="shared" si="215"/>
        <v>4469</v>
      </c>
      <c r="L494" s="15">
        <f t="shared" si="215"/>
        <v>21755</v>
      </c>
      <c r="M494" s="15">
        <f t="shared" si="215"/>
        <v>17286</v>
      </c>
      <c r="N494" s="15">
        <f t="shared" si="215"/>
        <v>4469</v>
      </c>
    </row>
    <row r="495" spans="1:14" ht="31.5">
      <c r="A495" s="60" t="s">
        <v>772</v>
      </c>
      <c r="B495" s="26">
        <v>14</v>
      </c>
      <c r="C495" s="24" t="s">
        <v>418</v>
      </c>
      <c r="D495" s="65" t="s">
        <v>771</v>
      </c>
      <c r="E495" s="26"/>
      <c r="F495" s="15">
        <f aca="true" t="shared" si="216" ref="F495:N495">SUM(F496:F497)</f>
        <v>26503</v>
      </c>
      <c r="G495" s="15">
        <f t="shared" si="216"/>
        <v>17286</v>
      </c>
      <c r="H495" s="15">
        <f t="shared" si="216"/>
        <v>9217</v>
      </c>
      <c r="I495" s="15">
        <f t="shared" si="216"/>
        <v>21755</v>
      </c>
      <c r="J495" s="15">
        <f t="shared" si="216"/>
        <v>17286</v>
      </c>
      <c r="K495" s="15">
        <f t="shared" si="216"/>
        <v>4469</v>
      </c>
      <c r="L495" s="15">
        <f t="shared" si="216"/>
        <v>21755</v>
      </c>
      <c r="M495" s="15">
        <f t="shared" si="216"/>
        <v>17286</v>
      </c>
      <c r="N495" s="15">
        <f t="shared" si="216"/>
        <v>4469</v>
      </c>
    </row>
    <row r="496" spans="1:14" ht="110.25" customHeight="1">
      <c r="A496" s="66" t="s">
        <v>873</v>
      </c>
      <c r="B496" s="26">
        <v>14</v>
      </c>
      <c r="C496" s="24" t="s">
        <v>418</v>
      </c>
      <c r="D496" s="67" t="s">
        <v>768</v>
      </c>
      <c r="E496" s="26" t="s">
        <v>820</v>
      </c>
      <c r="F496" s="15">
        <f>SUM(G496:H496)</f>
        <v>17286</v>
      </c>
      <c r="G496" s="15">
        <v>17286</v>
      </c>
      <c r="H496" s="15"/>
      <c r="I496" s="15">
        <f>SUM(J496:K496)</f>
        <v>17286</v>
      </c>
      <c r="J496" s="15">
        <v>17286</v>
      </c>
      <c r="K496" s="15">
        <v>0</v>
      </c>
      <c r="L496" s="15">
        <f>SUM(M496:N496)</f>
        <v>17286</v>
      </c>
      <c r="M496" s="15">
        <v>17286</v>
      </c>
      <c r="N496" s="15">
        <v>0</v>
      </c>
    </row>
    <row r="497" spans="1:14" ht="63">
      <c r="A497" s="22" t="s">
        <v>738</v>
      </c>
      <c r="B497" s="26" t="s">
        <v>898</v>
      </c>
      <c r="C497" s="24" t="s">
        <v>418</v>
      </c>
      <c r="D497" s="67" t="s">
        <v>769</v>
      </c>
      <c r="E497" s="26" t="s">
        <v>820</v>
      </c>
      <c r="F497" s="15">
        <f>SUM(G497:H497)</f>
        <v>9217</v>
      </c>
      <c r="G497" s="15"/>
      <c r="H497" s="15">
        <v>9217</v>
      </c>
      <c r="I497" s="15">
        <f>SUM(J497:K497)</f>
        <v>4469</v>
      </c>
      <c r="J497" s="15"/>
      <c r="K497" s="15">
        <v>4469</v>
      </c>
      <c r="L497" s="15">
        <f>SUM(M497:N497)</f>
        <v>4469</v>
      </c>
      <c r="M497" s="15"/>
      <c r="N497" s="15">
        <v>4469</v>
      </c>
    </row>
    <row r="498" spans="1:14" ht="30.75" customHeight="1">
      <c r="A498" s="18" t="s">
        <v>840</v>
      </c>
      <c r="B498" s="19"/>
      <c r="C498" s="19"/>
      <c r="D498" s="19"/>
      <c r="E498" s="19"/>
      <c r="F498" s="20">
        <f aca="true" t="shared" si="217" ref="F498:N498">SUM(F10,F66,F92,F146,F194,F205,F282,F333,F340,F479,F487,F492)</f>
        <v>1432025.7</v>
      </c>
      <c r="G498" s="20">
        <f t="shared" si="217"/>
        <v>829545.7999999998</v>
      </c>
      <c r="H498" s="20">
        <f t="shared" si="217"/>
        <v>602479.8999999999</v>
      </c>
      <c r="I498" s="20">
        <f t="shared" si="217"/>
        <v>1224807.9</v>
      </c>
      <c r="J498" s="20">
        <f t="shared" si="217"/>
        <v>769100.7999999999</v>
      </c>
      <c r="K498" s="20">
        <f t="shared" si="217"/>
        <v>455707.1</v>
      </c>
      <c r="L498" s="20">
        <f t="shared" si="217"/>
        <v>1066249.3</v>
      </c>
      <c r="M498" s="20">
        <f t="shared" si="217"/>
        <v>614554.7</v>
      </c>
      <c r="N498" s="20">
        <f t="shared" si="217"/>
        <v>451694.6</v>
      </c>
    </row>
    <row r="499" spans="1:14" ht="15.75">
      <c r="A499" s="130"/>
      <c r="B499" s="131"/>
      <c r="C499" s="131"/>
      <c r="D499" s="131"/>
      <c r="E499" s="131"/>
      <c r="F499" s="132"/>
      <c r="G499" s="132"/>
      <c r="H499" s="132"/>
      <c r="I499" s="132"/>
      <c r="J499" s="132"/>
      <c r="K499" s="132"/>
      <c r="L499" s="132"/>
      <c r="M499" s="132"/>
      <c r="N499" s="132"/>
    </row>
  </sheetData>
  <sheetProtection/>
  <mergeCells count="19">
    <mergeCell ref="C8:C9"/>
    <mergeCell ref="E8:E9"/>
    <mergeCell ref="F8:F9"/>
    <mergeCell ref="A4:M4"/>
    <mergeCell ref="A1:L1"/>
    <mergeCell ref="A2:L2"/>
    <mergeCell ref="A3:L3"/>
    <mergeCell ref="D8:D9"/>
    <mergeCell ref="A6:L6"/>
    <mergeCell ref="G8:G9"/>
    <mergeCell ref="H8:H9"/>
    <mergeCell ref="A8:A9"/>
    <mergeCell ref="B8:B9"/>
    <mergeCell ref="N8:N9"/>
    <mergeCell ref="I8:I9"/>
    <mergeCell ref="J8:J9"/>
    <mergeCell ref="K8:K9"/>
    <mergeCell ref="L8:L9"/>
    <mergeCell ref="M8:M9"/>
  </mergeCells>
  <printOptions/>
  <pageMargins left="0.5905511811023623" right="0" top="0.3937007874015748" bottom="0.1968503937007874" header="0" footer="0"/>
  <pageSetup firstPageNumber="102" useFirstPageNumber="1" horizontalDpi="600" verticalDpi="600" orientation="portrait" paperSize="9" scale="9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4"/>
  <sheetViews>
    <sheetView zoomScale="80" zoomScaleNormal="80" workbookViewId="0" topLeftCell="A1">
      <selection activeCell="A4" sqref="A4:M4"/>
    </sheetView>
  </sheetViews>
  <sheetFormatPr defaultColWidth="9.00390625" defaultRowHeight="12.75"/>
  <cols>
    <col min="1" max="1" width="34.375" style="122" customWidth="1"/>
    <col min="2" max="2" width="14.75390625" style="124" customWidth="1"/>
    <col min="3" max="3" width="5.625" style="124" customWidth="1"/>
    <col min="4" max="4" width="4.75390625" style="124" customWidth="1"/>
    <col min="5" max="5" width="5.00390625" style="124" customWidth="1"/>
    <col min="6" max="6" width="13.00390625" style="125" customWidth="1"/>
    <col min="7" max="7" width="11.25390625" style="35" hidden="1" customWidth="1"/>
    <col min="8" max="8" width="11.375" style="35" hidden="1" customWidth="1"/>
    <col min="9" max="9" width="12.75390625" style="125" customWidth="1"/>
    <col min="10" max="10" width="12.75390625" style="35" hidden="1" customWidth="1"/>
    <col min="11" max="11" width="10.75390625" style="35" hidden="1" customWidth="1"/>
    <col min="12" max="12" width="12.75390625" style="125" customWidth="1"/>
    <col min="13" max="13" width="14.625" style="35" hidden="1" customWidth="1"/>
    <col min="14" max="14" width="13.625" style="35" hidden="1" customWidth="1"/>
    <col min="15" max="16384" width="9.125" style="27" customWidth="1"/>
  </cols>
  <sheetData>
    <row r="1" spans="1:14" s="29" customFormat="1" ht="18.75">
      <c r="A1" s="195" t="s">
        <v>1020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28"/>
      <c r="N1" s="28"/>
    </row>
    <row r="2" spans="1:14" s="29" customFormat="1" ht="18.75">
      <c r="A2" s="195" t="s">
        <v>1021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28"/>
      <c r="N2" s="28"/>
    </row>
    <row r="3" spans="1:14" s="29" customFormat="1" ht="18.75">
      <c r="A3" s="195" t="s">
        <v>937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28"/>
      <c r="N3" s="28"/>
    </row>
    <row r="4" spans="1:14" s="29" customFormat="1" ht="18.75">
      <c r="A4" s="195" t="s">
        <v>305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28"/>
    </row>
    <row r="5" spans="1:14" s="29" customFormat="1" ht="18.75">
      <c r="A5" s="133"/>
      <c r="B5" s="32"/>
      <c r="C5" s="32"/>
      <c r="D5" s="32"/>
      <c r="E5" s="32"/>
      <c r="F5" s="33"/>
      <c r="G5" s="28"/>
      <c r="H5" s="28"/>
      <c r="I5" s="33"/>
      <c r="J5" s="28"/>
      <c r="K5" s="28"/>
      <c r="L5" s="33"/>
      <c r="M5" s="28"/>
      <c r="N5" s="28"/>
    </row>
    <row r="6" spans="1:14" s="29" customFormat="1" ht="79.5" customHeight="1">
      <c r="A6" s="209" t="s">
        <v>291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8"/>
      <c r="N6" s="28"/>
    </row>
    <row r="7" spans="1:14" s="29" customFormat="1" ht="38.25" customHeight="1">
      <c r="A7" s="34"/>
      <c r="B7" s="152"/>
      <c r="C7" s="152"/>
      <c r="D7" s="152"/>
      <c r="E7" s="152"/>
      <c r="G7" s="134"/>
      <c r="H7" s="134"/>
      <c r="I7" s="134"/>
      <c r="J7" s="134"/>
      <c r="K7" s="134"/>
      <c r="L7" s="46" t="s">
        <v>834</v>
      </c>
      <c r="M7" s="135"/>
      <c r="N7" s="28"/>
    </row>
    <row r="8" spans="1:14" s="53" customFormat="1" ht="12.75">
      <c r="A8" s="201" t="s">
        <v>835</v>
      </c>
      <c r="B8" s="200" t="s">
        <v>837</v>
      </c>
      <c r="C8" s="200" t="s">
        <v>612</v>
      </c>
      <c r="D8" s="200" t="s">
        <v>836</v>
      </c>
      <c r="E8" s="200" t="s">
        <v>613</v>
      </c>
      <c r="F8" s="205" t="s">
        <v>952</v>
      </c>
      <c r="G8" s="203" t="s">
        <v>838</v>
      </c>
      <c r="H8" s="203" t="s">
        <v>839</v>
      </c>
      <c r="I8" s="205" t="s">
        <v>402</v>
      </c>
      <c r="J8" s="203" t="s">
        <v>838</v>
      </c>
      <c r="K8" s="203" t="s">
        <v>839</v>
      </c>
      <c r="L8" s="198" t="s">
        <v>1007</v>
      </c>
      <c r="M8" s="207" t="s">
        <v>838</v>
      </c>
      <c r="N8" s="203" t="s">
        <v>839</v>
      </c>
    </row>
    <row r="9" spans="1:14" s="53" customFormat="1" ht="32.25" customHeight="1">
      <c r="A9" s="201"/>
      <c r="B9" s="200"/>
      <c r="C9" s="200"/>
      <c r="D9" s="200"/>
      <c r="E9" s="200"/>
      <c r="F9" s="206"/>
      <c r="G9" s="204"/>
      <c r="H9" s="204"/>
      <c r="I9" s="206"/>
      <c r="J9" s="204"/>
      <c r="K9" s="204"/>
      <c r="L9" s="198"/>
      <c r="M9" s="207"/>
      <c r="N9" s="204"/>
    </row>
    <row r="10" spans="1:14" s="47" customFormat="1" ht="78.75">
      <c r="A10" s="54" t="s">
        <v>495</v>
      </c>
      <c r="B10" s="153" t="s">
        <v>417</v>
      </c>
      <c r="C10" s="154"/>
      <c r="D10" s="154"/>
      <c r="E10" s="154"/>
      <c r="F10" s="52">
        <f>SUM(F11,F19,F23,)</f>
        <v>16040.599999999999</v>
      </c>
      <c r="G10" s="52">
        <f aca="true" t="shared" si="0" ref="G10:L10">SUM(G11,G19,G23,)</f>
        <v>1314</v>
      </c>
      <c r="H10" s="52">
        <f t="shared" si="0"/>
        <v>14726.599999999999</v>
      </c>
      <c r="I10" s="52">
        <f t="shared" si="0"/>
        <v>6240</v>
      </c>
      <c r="J10" s="52">
        <f t="shared" si="0"/>
        <v>1361</v>
      </c>
      <c r="K10" s="52">
        <f t="shared" si="0"/>
        <v>4879</v>
      </c>
      <c r="L10" s="52">
        <f t="shared" si="0"/>
        <v>5906</v>
      </c>
      <c r="M10" s="52">
        <f>SUM(M11,M19,M23,)</f>
        <v>1410</v>
      </c>
      <c r="N10" s="52">
        <f>SUM(N11,N19,N23,)</f>
        <v>4496</v>
      </c>
    </row>
    <row r="11" spans="1:14" s="53" customFormat="1" ht="147.75" customHeight="1">
      <c r="A11" s="54" t="s">
        <v>872</v>
      </c>
      <c r="B11" s="153" t="s">
        <v>786</v>
      </c>
      <c r="C11" s="51"/>
      <c r="D11" s="51"/>
      <c r="E11" s="51"/>
      <c r="F11" s="52">
        <f aca="true" t="shared" si="1" ref="F11:N11">SUM(F12,F17,F15)</f>
        <v>1947.5</v>
      </c>
      <c r="G11" s="52">
        <f t="shared" si="1"/>
        <v>571</v>
      </c>
      <c r="H11" s="52">
        <f t="shared" si="1"/>
        <v>1376.5</v>
      </c>
      <c r="I11" s="52">
        <f t="shared" si="1"/>
        <v>1142</v>
      </c>
      <c r="J11" s="52">
        <f t="shared" si="1"/>
        <v>592</v>
      </c>
      <c r="K11" s="52">
        <f t="shared" si="1"/>
        <v>550</v>
      </c>
      <c r="L11" s="52">
        <f t="shared" si="1"/>
        <v>614</v>
      </c>
      <c r="M11" s="52">
        <f t="shared" si="1"/>
        <v>614</v>
      </c>
      <c r="N11" s="52">
        <f t="shared" si="1"/>
        <v>0</v>
      </c>
    </row>
    <row r="12" spans="1:14" s="53" customFormat="1" ht="78.75">
      <c r="A12" s="66" t="s">
        <v>415</v>
      </c>
      <c r="B12" s="69" t="s">
        <v>416</v>
      </c>
      <c r="C12" s="51"/>
      <c r="D12" s="51"/>
      <c r="E12" s="51"/>
      <c r="F12" s="136">
        <f>SUM(F13:F14)</f>
        <v>571</v>
      </c>
      <c r="G12" s="136">
        <f aca="true" t="shared" si="2" ref="G12:N12">SUM(G13:G14)</f>
        <v>571</v>
      </c>
      <c r="H12" s="136">
        <f t="shared" si="2"/>
        <v>0</v>
      </c>
      <c r="I12" s="136">
        <f t="shared" si="2"/>
        <v>592</v>
      </c>
      <c r="J12" s="136">
        <f t="shared" si="2"/>
        <v>592</v>
      </c>
      <c r="K12" s="136">
        <f t="shared" si="2"/>
        <v>0</v>
      </c>
      <c r="L12" s="136">
        <f t="shared" si="2"/>
        <v>614</v>
      </c>
      <c r="M12" s="136">
        <f t="shared" si="2"/>
        <v>614</v>
      </c>
      <c r="N12" s="136">
        <f t="shared" si="2"/>
        <v>0</v>
      </c>
    </row>
    <row r="13" spans="1:14" ht="189">
      <c r="A13" s="68" t="s">
        <v>617</v>
      </c>
      <c r="B13" s="67" t="s">
        <v>926</v>
      </c>
      <c r="C13" s="26" t="s">
        <v>384</v>
      </c>
      <c r="D13" s="24" t="s">
        <v>283</v>
      </c>
      <c r="E13" s="24" t="s">
        <v>423</v>
      </c>
      <c r="F13" s="15">
        <f>SUM(G13:H13)</f>
        <v>521</v>
      </c>
      <c r="G13" s="17">
        <v>521</v>
      </c>
      <c r="H13" s="17"/>
      <c r="I13" s="15">
        <f>SUM(J13:K13)</f>
        <v>592</v>
      </c>
      <c r="J13" s="17">
        <v>592</v>
      </c>
      <c r="K13" s="17"/>
      <c r="L13" s="15">
        <f>SUM(M13:N13)</f>
        <v>614</v>
      </c>
      <c r="M13" s="17">
        <v>614</v>
      </c>
      <c r="N13" s="17"/>
    </row>
    <row r="14" spans="1:14" ht="110.25">
      <c r="A14" s="68" t="s">
        <v>802</v>
      </c>
      <c r="B14" s="67" t="s">
        <v>926</v>
      </c>
      <c r="C14" s="26" t="s">
        <v>386</v>
      </c>
      <c r="D14" s="24" t="s">
        <v>283</v>
      </c>
      <c r="E14" s="24" t="s">
        <v>423</v>
      </c>
      <c r="F14" s="15">
        <f>SUM(G14:H14)</f>
        <v>50</v>
      </c>
      <c r="G14" s="17">
        <v>50</v>
      </c>
      <c r="H14" s="17"/>
      <c r="I14" s="15">
        <f>SUM(J14:K14)</f>
        <v>0</v>
      </c>
      <c r="J14" s="17"/>
      <c r="K14" s="17"/>
      <c r="L14" s="15">
        <f>SUM(M14:N14)</f>
        <v>0</v>
      </c>
      <c r="M14" s="17"/>
      <c r="N14" s="17"/>
    </row>
    <row r="15" spans="1:14" ht="78.75">
      <c r="A15" s="79" t="s">
        <v>961</v>
      </c>
      <c r="B15" s="69" t="s">
        <v>654</v>
      </c>
      <c r="C15" s="26"/>
      <c r="D15" s="24"/>
      <c r="E15" s="24"/>
      <c r="F15" s="15">
        <f>F16</f>
        <v>339.6</v>
      </c>
      <c r="G15" s="15">
        <f aca="true" t="shared" si="3" ref="G15:N15">G16</f>
        <v>0</v>
      </c>
      <c r="H15" s="15">
        <f t="shared" si="3"/>
        <v>339.6</v>
      </c>
      <c r="I15" s="15">
        <f t="shared" si="3"/>
        <v>0</v>
      </c>
      <c r="J15" s="15">
        <f t="shared" si="3"/>
        <v>0</v>
      </c>
      <c r="K15" s="15">
        <f t="shared" si="3"/>
        <v>0</v>
      </c>
      <c r="L15" s="15">
        <f t="shared" si="3"/>
        <v>0</v>
      </c>
      <c r="M15" s="15">
        <f t="shared" si="3"/>
        <v>0</v>
      </c>
      <c r="N15" s="15">
        <f t="shared" si="3"/>
        <v>0</v>
      </c>
    </row>
    <row r="16" spans="1:14" ht="110.25">
      <c r="A16" s="79" t="s">
        <v>1005</v>
      </c>
      <c r="B16" s="67" t="s">
        <v>960</v>
      </c>
      <c r="C16" s="26" t="s">
        <v>59</v>
      </c>
      <c r="D16" s="26" t="s">
        <v>280</v>
      </c>
      <c r="E16" s="26" t="s">
        <v>898</v>
      </c>
      <c r="F16" s="15">
        <f>SUM(G16:H16)</f>
        <v>339.6</v>
      </c>
      <c r="G16" s="17"/>
      <c r="H16" s="15">
        <v>339.6</v>
      </c>
      <c r="I16" s="15">
        <f>SUM(J16:K16)</f>
        <v>0</v>
      </c>
      <c r="J16" s="17"/>
      <c r="K16" s="17"/>
      <c r="L16" s="15">
        <f>SUM(M16:N16)</f>
        <v>0</v>
      </c>
      <c r="M16" s="92"/>
      <c r="N16" s="17"/>
    </row>
    <row r="17" spans="1:14" ht="63">
      <c r="A17" s="79" t="s">
        <v>890</v>
      </c>
      <c r="B17" s="74" t="s">
        <v>655</v>
      </c>
      <c r="C17" s="26"/>
      <c r="D17" s="24"/>
      <c r="E17" s="24"/>
      <c r="F17" s="15">
        <f>F18</f>
        <v>1036.9</v>
      </c>
      <c r="G17" s="15">
        <f aca="true" t="shared" si="4" ref="G17:N17">G18</f>
        <v>0</v>
      </c>
      <c r="H17" s="15">
        <f t="shared" si="4"/>
        <v>1036.9</v>
      </c>
      <c r="I17" s="15">
        <f t="shared" si="4"/>
        <v>550</v>
      </c>
      <c r="J17" s="15">
        <f t="shared" si="4"/>
        <v>0</v>
      </c>
      <c r="K17" s="15">
        <f t="shared" si="4"/>
        <v>550</v>
      </c>
      <c r="L17" s="15">
        <f t="shared" si="4"/>
        <v>0</v>
      </c>
      <c r="M17" s="15">
        <f t="shared" si="4"/>
        <v>0</v>
      </c>
      <c r="N17" s="15">
        <f t="shared" si="4"/>
        <v>0</v>
      </c>
    </row>
    <row r="18" spans="1:14" ht="94.5">
      <c r="A18" s="79" t="s">
        <v>888</v>
      </c>
      <c r="B18" s="64" t="s">
        <v>889</v>
      </c>
      <c r="C18" s="26" t="s">
        <v>386</v>
      </c>
      <c r="D18" s="73" t="s">
        <v>280</v>
      </c>
      <c r="E18" s="64" t="s">
        <v>898</v>
      </c>
      <c r="F18" s="15">
        <f>SUM(G18:H18)</f>
        <v>1036.9</v>
      </c>
      <c r="G18" s="17"/>
      <c r="H18" s="15">
        <v>1036.9</v>
      </c>
      <c r="I18" s="15">
        <f>SUM(J18:K18)</f>
        <v>550</v>
      </c>
      <c r="J18" s="17"/>
      <c r="K18" s="17">
        <v>550</v>
      </c>
      <c r="L18" s="15">
        <f>SUM(M18:N18)</f>
        <v>0</v>
      </c>
      <c r="M18" s="92"/>
      <c r="N18" s="17"/>
    </row>
    <row r="19" spans="1:14" s="21" customFormat="1" ht="141.75">
      <c r="A19" s="54" t="s">
        <v>979</v>
      </c>
      <c r="B19" s="126" t="s">
        <v>656</v>
      </c>
      <c r="C19" s="59"/>
      <c r="D19" s="59"/>
      <c r="E19" s="59"/>
      <c r="F19" s="58">
        <f aca="true" t="shared" si="5" ref="F19:N19">F20</f>
        <v>743</v>
      </c>
      <c r="G19" s="58">
        <f t="shared" si="5"/>
        <v>743</v>
      </c>
      <c r="H19" s="58">
        <f t="shared" si="5"/>
        <v>0</v>
      </c>
      <c r="I19" s="58">
        <f t="shared" si="5"/>
        <v>769</v>
      </c>
      <c r="J19" s="58">
        <f t="shared" si="5"/>
        <v>769</v>
      </c>
      <c r="K19" s="58">
        <f t="shared" si="5"/>
        <v>0</v>
      </c>
      <c r="L19" s="58">
        <f t="shared" si="5"/>
        <v>796</v>
      </c>
      <c r="M19" s="137">
        <f t="shared" si="5"/>
        <v>796</v>
      </c>
      <c r="N19" s="58">
        <f t="shared" si="5"/>
        <v>0</v>
      </c>
    </row>
    <row r="20" spans="1:14" s="21" customFormat="1" ht="78.75">
      <c r="A20" s="22" t="s">
        <v>765</v>
      </c>
      <c r="B20" s="65" t="s">
        <v>657</v>
      </c>
      <c r="C20" s="59"/>
      <c r="D20" s="59"/>
      <c r="E20" s="59"/>
      <c r="F20" s="15">
        <f>SUM(F21:F22)</f>
        <v>743</v>
      </c>
      <c r="G20" s="15">
        <f aca="true" t="shared" si="6" ref="G20:N20">SUM(G21:G22)</f>
        <v>743</v>
      </c>
      <c r="H20" s="15">
        <f t="shared" si="6"/>
        <v>0</v>
      </c>
      <c r="I20" s="15">
        <f t="shared" si="6"/>
        <v>769</v>
      </c>
      <c r="J20" s="15">
        <f t="shared" si="6"/>
        <v>769</v>
      </c>
      <c r="K20" s="15">
        <f t="shared" si="6"/>
        <v>0</v>
      </c>
      <c r="L20" s="15">
        <f t="shared" si="6"/>
        <v>796</v>
      </c>
      <c r="M20" s="15">
        <f t="shared" si="6"/>
        <v>796</v>
      </c>
      <c r="N20" s="15">
        <f t="shared" si="6"/>
        <v>0</v>
      </c>
    </row>
    <row r="21" spans="1:14" ht="189">
      <c r="A21" s="68" t="s">
        <v>785</v>
      </c>
      <c r="B21" s="67" t="s">
        <v>925</v>
      </c>
      <c r="C21" s="26" t="s">
        <v>384</v>
      </c>
      <c r="D21" s="24" t="s">
        <v>418</v>
      </c>
      <c r="E21" s="26" t="s">
        <v>775</v>
      </c>
      <c r="F21" s="15">
        <f>SUM(G21:H21)</f>
        <v>652</v>
      </c>
      <c r="G21" s="17">
        <v>652</v>
      </c>
      <c r="H21" s="17"/>
      <c r="I21" s="15">
        <f>SUM(J21:K21)</f>
        <v>769</v>
      </c>
      <c r="J21" s="17">
        <v>769</v>
      </c>
      <c r="K21" s="17"/>
      <c r="L21" s="15">
        <f>SUM(M21:N21)</f>
        <v>796</v>
      </c>
      <c r="M21" s="17">
        <v>796</v>
      </c>
      <c r="N21" s="17"/>
    </row>
    <row r="22" spans="1:14" ht="110.25">
      <c r="A22" s="68" t="s">
        <v>800</v>
      </c>
      <c r="B22" s="67" t="s">
        <v>925</v>
      </c>
      <c r="C22" s="26" t="s">
        <v>386</v>
      </c>
      <c r="D22" s="24" t="s">
        <v>418</v>
      </c>
      <c r="E22" s="26" t="s">
        <v>775</v>
      </c>
      <c r="F22" s="15">
        <f>SUM(G22:H22)</f>
        <v>91</v>
      </c>
      <c r="G22" s="17">
        <v>91</v>
      </c>
      <c r="H22" s="17"/>
      <c r="I22" s="15">
        <f>SUM(J22:K22)</f>
        <v>0</v>
      </c>
      <c r="J22" s="17"/>
      <c r="K22" s="17"/>
      <c r="L22" s="15">
        <f>SUM(M22:N22)</f>
        <v>0</v>
      </c>
      <c r="M22" s="17"/>
      <c r="N22" s="17"/>
    </row>
    <row r="23" spans="1:14" s="21" customFormat="1" ht="189">
      <c r="A23" s="54" t="s">
        <v>632</v>
      </c>
      <c r="B23" s="138" t="s">
        <v>658</v>
      </c>
      <c r="C23" s="121"/>
      <c r="D23" s="121"/>
      <c r="E23" s="121"/>
      <c r="F23" s="100">
        <f>SUM(F24,F27,)</f>
        <v>13350.099999999999</v>
      </c>
      <c r="G23" s="100">
        <f aca="true" t="shared" si="7" ref="G23:N23">SUM(G24,G27,)</f>
        <v>0</v>
      </c>
      <c r="H23" s="100">
        <f t="shared" si="7"/>
        <v>13350.099999999999</v>
      </c>
      <c r="I23" s="100">
        <f t="shared" si="7"/>
        <v>4329</v>
      </c>
      <c r="J23" s="100">
        <f t="shared" si="7"/>
        <v>0</v>
      </c>
      <c r="K23" s="100">
        <f t="shared" si="7"/>
        <v>4329</v>
      </c>
      <c r="L23" s="100">
        <f t="shared" si="7"/>
        <v>4496</v>
      </c>
      <c r="M23" s="100">
        <f t="shared" si="7"/>
        <v>0</v>
      </c>
      <c r="N23" s="100">
        <f t="shared" si="7"/>
        <v>4496</v>
      </c>
    </row>
    <row r="24" spans="1:14" s="21" customFormat="1" ht="63">
      <c r="A24" s="66" t="s">
        <v>752</v>
      </c>
      <c r="B24" s="74" t="s">
        <v>751</v>
      </c>
      <c r="C24" s="121"/>
      <c r="D24" s="121"/>
      <c r="E24" s="121"/>
      <c r="F24" s="17">
        <f aca="true" t="shared" si="8" ref="F24:N24">SUM(F25:F26)</f>
        <v>4364.5</v>
      </c>
      <c r="G24" s="17">
        <f t="shared" si="8"/>
        <v>0</v>
      </c>
      <c r="H24" s="17">
        <f t="shared" si="8"/>
        <v>4364.5</v>
      </c>
      <c r="I24" s="17">
        <f t="shared" si="8"/>
        <v>4329</v>
      </c>
      <c r="J24" s="17">
        <f t="shared" si="8"/>
        <v>0</v>
      </c>
      <c r="K24" s="17">
        <f t="shared" si="8"/>
        <v>4329</v>
      </c>
      <c r="L24" s="17">
        <f t="shared" si="8"/>
        <v>4496</v>
      </c>
      <c r="M24" s="17">
        <f t="shared" si="8"/>
        <v>0</v>
      </c>
      <c r="N24" s="17">
        <f t="shared" si="8"/>
        <v>4496</v>
      </c>
    </row>
    <row r="25" spans="1:14" ht="204.75">
      <c r="A25" s="22" t="s">
        <v>357</v>
      </c>
      <c r="B25" s="64" t="s">
        <v>929</v>
      </c>
      <c r="C25" s="75">
        <v>100</v>
      </c>
      <c r="D25" s="73" t="s">
        <v>280</v>
      </c>
      <c r="E25" s="64" t="s">
        <v>61</v>
      </c>
      <c r="F25" s="15">
        <f>SUM(G25:H25)</f>
        <v>3896</v>
      </c>
      <c r="G25" s="15">
        <v>0</v>
      </c>
      <c r="H25" s="15">
        <v>3896</v>
      </c>
      <c r="I25" s="15">
        <f>SUM(J25:K25)</f>
        <v>4176</v>
      </c>
      <c r="J25" s="15">
        <v>0</v>
      </c>
      <c r="K25" s="15">
        <v>4176</v>
      </c>
      <c r="L25" s="15">
        <f>SUM(M25:N25)</f>
        <v>4343</v>
      </c>
      <c r="M25" s="15">
        <v>0</v>
      </c>
      <c r="N25" s="15">
        <v>4343</v>
      </c>
    </row>
    <row r="26" spans="1:14" ht="126">
      <c r="A26" s="139" t="s">
        <v>618</v>
      </c>
      <c r="B26" s="64" t="s">
        <v>929</v>
      </c>
      <c r="C26" s="75">
        <v>200</v>
      </c>
      <c r="D26" s="73" t="s">
        <v>280</v>
      </c>
      <c r="E26" s="64" t="s">
        <v>61</v>
      </c>
      <c r="F26" s="15">
        <f>SUM(G26:H26)</f>
        <v>468.5</v>
      </c>
      <c r="G26" s="15"/>
      <c r="H26" s="15">
        <f>431.5+37</f>
        <v>468.5</v>
      </c>
      <c r="I26" s="15">
        <f>SUM(J26:K26)</f>
        <v>153</v>
      </c>
      <c r="J26" s="15"/>
      <c r="K26" s="15">
        <v>153</v>
      </c>
      <c r="L26" s="15">
        <f>SUM(M26:N26)</f>
        <v>153</v>
      </c>
      <c r="M26" s="15"/>
      <c r="N26" s="15">
        <v>153</v>
      </c>
    </row>
    <row r="27" spans="1:14" ht="63">
      <c r="A27" s="66" t="s">
        <v>164</v>
      </c>
      <c r="B27" s="74" t="s">
        <v>165</v>
      </c>
      <c r="C27" s="75"/>
      <c r="D27" s="73" t="s">
        <v>280</v>
      </c>
      <c r="E27" s="64" t="s">
        <v>61</v>
      </c>
      <c r="F27" s="15">
        <f>SUM(F28:F29)</f>
        <v>8985.599999999999</v>
      </c>
      <c r="G27" s="15">
        <f aca="true" t="shared" si="9" ref="G27:N27">SUM(G28:G29)</f>
        <v>0</v>
      </c>
      <c r="H27" s="15">
        <f t="shared" si="9"/>
        <v>8985.599999999999</v>
      </c>
      <c r="I27" s="15">
        <f t="shared" si="9"/>
        <v>0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9"/>
        <v>0</v>
      </c>
    </row>
    <row r="28" spans="1:14" ht="94.5">
      <c r="A28" s="66" t="s">
        <v>167</v>
      </c>
      <c r="B28" s="64" t="s">
        <v>166</v>
      </c>
      <c r="C28" s="75">
        <v>200</v>
      </c>
      <c r="D28" s="73" t="s">
        <v>280</v>
      </c>
      <c r="E28" s="64" t="s">
        <v>61</v>
      </c>
      <c r="F28" s="15">
        <f>SUM(G28:H28)</f>
        <v>723.3</v>
      </c>
      <c r="G28" s="15"/>
      <c r="H28" s="15">
        <f>73.3+650</f>
        <v>723.3</v>
      </c>
      <c r="I28" s="15"/>
      <c r="J28" s="15"/>
      <c r="K28" s="15"/>
      <c r="L28" s="15"/>
      <c r="M28" s="15"/>
      <c r="N28" s="15"/>
    </row>
    <row r="29" spans="1:14" ht="110.25">
      <c r="A29" s="66" t="s">
        <v>253</v>
      </c>
      <c r="B29" s="64" t="s">
        <v>166</v>
      </c>
      <c r="C29" s="75">
        <v>200</v>
      </c>
      <c r="D29" s="73" t="s">
        <v>280</v>
      </c>
      <c r="E29" s="64" t="s">
        <v>61</v>
      </c>
      <c r="F29" s="15">
        <f>SUM(G29:H29)</f>
        <v>8262.3</v>
      </c>
      <c r="G29" s="15"/>
      <c r="H29" s="15">
        <v>8262.3</v>
      </c>
      <c r="I29" s="15"/>
      <c r="J29" s="15"/>
      <c r="K29" s="15"/>
      <c r="L29" s="15"/>
      <c r="M29" s="15"/>
      <c r="N29" s="15"/>
    </row>
    <row r="30" spans="1:14" ht="63">
      <c r="A30" s="54" t="s">
        <v>827</v>
      </c>
      <c r="B30" s="140" t="s">
        <v>659</v>
      </c>
      <c r="C30" s="19"/>
      <c r="D30" s="19"/>
      <c r="E30" s="19"/>
      <c r="F30" s="20">
        <f aca="true" t="shared" si="10" ref="F30:N30">SUM(F31,F42,F62,F68)</f>
        <v>670643.2</v>
      </c>
      <c r="G30" s="20">
        <f t="shared" si="10"/>
        <v>474440.19999999995</v>
      </c>
      <c r="H30" s="20">
        <f t="shared" si="10"/>
        <v>196203</v>
      </c>
      <c r="I30" s="20">
        <f t="shared" si="10"/>
        <v>569850.1</v>
      </c>
      <c r="J30" s="20">
        <f t="shared" si="10"/>
        <v>435653.2</v>
      </c>
      <c r="K30" s="20">
        <f t="shared" si="10"/>
        <v>134196.9</v>
      </c>
      <c r="L30" s="20">
        <f t="shared" si="10"/>
        <v>533505.3999999999</v>
      </c>
      <c r="M30" s="20">
        <f t="shared" si="10"/>
        <v>405095.9</v>
      </c>
      <c r="N30" s="20">
        <f t="shared" si="10"/>
        <v>128409.5</v>
      </c>
    </row>
    <row r="31" spans="1:14" ht="94.5">
      <c r="A31" s="54" t="s">
        <v>302</v>
      </c>
      <c r="B31" s="140" t="s">
        <v>660</v>
      </c>
      <c r="C31" s="19"/>
      <c r="D31" s="19"/>
      <c r="E31" s="19"/>
      <c r="F31" s="20">
        <f aca="true" t="shared" si="11" ref="F31:N31">SUM(F32,F35,F37)</f>
        <v>182603.5</v>
      </c>
      <c r="G31" s="20">
        <f t="shared" si="11"/>
        <v>153393</v>
      </c>
      <c r="H31" s="20">
        <f t="shared" si="11"/>
        <v>29210.5</v>
      </c>
      <c r="I31" s="20">
        <f t="shared" si="11"/>
        <v>171410.8</v>
      </c>
      <c r="J31" s="20">
        <f t="shared" si="11"/>
        <v>153706</v>
      </c>
      <c r="K31" s="20">
        <f t="shared" si="11"/>
        <v>17704.8</v>
      </c>
      <c r="L31" s="20">
        <f t="shared" si="11"/>
        <v>112457</v>
      </c>
      <c r="M31" s="141">
        <f t="shared" si="11"/>
        <v>99492</v>
      </c>
      <c r="N31" s="20">
        <f t="shared" si="11"/>
        <v>12965</v>
      </c>
    </row>
    <row r="32" spans="1:14" ht="63">
      <c r="A32" s="22" t="s">
        <v>532</v>
      </c>
      <c r="B32" s="62" t="s">
        <v>171</v>
      </c>
      <c r="C32" s="19"/>
      <c r="D32" s="19"/>
      <c r="E32" s="19"/>
      <c r="F32" s="91">
        <f aca="true" t="shared" si="12" ref="F32:N32">SUM(F33:F34)</f>
        <v>111401.9</v>
      </c>
      <c r="G32" s="91">
        <f t="shared" si="12"/>
        <v>87053</v>
      </c>
      <c r="H32" s="91">
        <f t="shared" si="12"/>
        <v>24348.9</v>
      </c>
      <c r="I32" s="91">
        <f t="shared" si="12"/>
        <v>106736.8</v>
      </c>
      <c r="J32" s="91">
        <f t="shared" si="12"/>
        <v>91664</v>
      </c>
      <c r="K32" s="91">
        <f t="shared" si="12"/>
        <v>15072.8</v>
      </c>
      <c r="L32" s="91">
        <f t="shared" si="12"/>
        <v>108964</v>
      </c>
      <c r="M32" s="91">
        <f t="shared" si="12"/>
        <v>95999</v>
      </c>
      <c r="N32" s="91">
        <f t="shared" si="12"/>
        <v>12965</v>
      </c>
    </row>
    <row r="33" spans="1:14" ht="157.5">
      <c r="A33" s="68" t="s">
        <v>432</v>
      </c>
      <c r="B33" s="26" t="s">
        <v>174</v>
      </c>
      <c r="C33" s="26" t="s">
        <v>56</v>
      </c>
      <c r="D33" s="24" t="s">
        <v>538</v>
      </c>
      <c r="E33" s="24" t="s">
        <v>418</v>
      </c>
      <c r="F33" s="15">
        <f>SUM(G33:H33)</f>
        <v>24348.9</v>
      </c>
      <c r="G33" s="15">
        <v>0</v>
      </c>
      <c r="H33" s="15">
        <v>24348.9</v>
      </c>
      <c r="I33" s="15">
        <f>SUM(J33:K33)</f>
        <v>15072.8</v>
      </c>
      <c r="J33" s="15">
        <v>0</v>
      </c>
      <c r="K33" s="15">
        <v>15072.8</v>
      </c>
      <c r="L33" s="15">
        <f>SUM(M33:N33)</f>
        <v>12965</v>
      </c>
      <c r="M33" s="15">
        <v>0</v>
      </c>
      <c r="N33" s="15">
        <v>12965</v>
      </c>
    </row>
    <row r="34" spans="1:14" ht="157.5">
      <c r="A34" s="66" t="s">
        <v>32</v>
      </c>
      <c r="B34" s="67" t="s">
        <v>175</v>
      </c>
      <c r="C34" s="26" t="s">
        <v>56</v>
      </c>
      <c r="D34" s="24" t="s">
        <v>538</v>
      </c>
      <c r="E34" s="24" t="s">
        <v>418</v>
      </c>
      <c r="F34" s="15">
        <f>SUM(G34:H34)</f>
        <v>87053</v>
      </c>
      <c r="G34" s="15">
        <v>87053</v>
      </c>
      <c r="H34" s="15">
        <v>0</v>
      </c>
      <c r="I34" s="15">
        <f>SUM(J34:K34)</f>
        <v>91664</v>
      </c>
      <c r="J34" s="15">
        <v>91664</v>
      </c>
      <c r="K34" s="15">
        <v>0</v>
      </c>
      <c r="L34" s="15">
        <f>SUM(M34:N34)</f>
        <v>95999</v>
      </c>
      <c r="M34" s="15">
        <v>95999</v>
      </c>
      <c r="N34" s="15">
        <v>0</v>
      </c>
    </row>
    <row r="35" spans="1:14" ht="63">
      <c r="A35" s="66" t="s">
        <v>522</v>
      </c>
      <c r="B35" s="65" t="s">
        <v>661</v>
      </c>
      <c r="C35" s="26"/>
      <c r="D35" s="26"/>
      <c r="E35" s="26"/>
      <c r="F35" s="15">
        <f aca="true" t="shared" si="13" ref="F35:N35">F36</f>
        <v>3493</v>
      </c>
      <c r="G35" s="15">
        <f t="shared" si="13"/>
        <v>3493</v>
      </c>
      <c r="H35" s="15">
        <f t="shared" si="13"/>
        <v>0</v>
      </c>
      <c r="I35" s="15">
        <f t="shared" si="13"/>
        <v>3493</v>
      </c>
      <c r="J35" s="15">
        <f t="shared" si="13"/>
        <v>3493</v>
      </c>
      <c r="K35" s="15">
        <f t="shared" si="13"/>
        <v>0</v>
      </c>
      <c r="L35" s="15">
        <f t="shared" si="13"/>
        <v>3493</v>
      </c>
      <c r="M35" s="93">
        <f t="shared" si="13"/>
        <v>3493</v>
      </c>
      <c r="N35" s="15">
        <f t="shared" si="13"/>
        <v>0</v>
      </c>
    </row>
    <row r="36" spans="1:14" ht="189">
      <c r="A36" s="22" t="s">
        <v>6</v>
      </c>
      <c r="B36" s="67" t="s">
        <v>185</v>
      </c>
      <c r="C36" s="26" t="s">
        <v>56</v>
      </c>
      <c r="D36" s="26" t="s">
        <v>61</v>
      </c>
      <c r="E36" s="24" t="s">
        <v>419</v>
      </c>
      <c r="F36" s="15">
        <f>SUM(G36:H36)</f>
        <v>3493</v>
      </c>
      <c r="G36" s="15">
        <v>3493</v>
      </c>
      <c r="H36" s="15"/>
      <c r="I36" s="15">
        <f>SUM(J36:K36)</f>
        <v>3493</v>
      </c>
      <c r="J36" s="15">
        <v>3493</v>
      </c>
      <c r="K36" s="15">
        <v>0</v>
      </c>
      <c r="L36" s="15">
        <f>SUM(M36:N36)</f>
        <v>3493</v>
      </c>
      <c r="M36" s="15">
        <v>3493</v>
      </c>
      <c r="N36" s="15">
        <v>0</v>
      </c>
    </row>
    <row r="37" spans="1:14" ht="63">
      <c r="A37" s="69" t="s">
        <v>486</v>
      </c>
      <c r="B37" s="65" t="s">
        <v>662</v>
      </c>
      <c r="C37" s="26"/>
      <c r="D37" s="26"/>
      <c r="E37" s="26"/>
      <c r="F37" s="15">
        <f aca="true" t="shared" si="14" ref="F37:N37">SUM(F38:F41)</f>
        <v>67708.6</v>
      </c>
      <c r="G37" s="15">
        <f t="shared" si="14"/>
        <v>62847</v>
      </c>
      <c r="H37" s="15">
        <f t="shared" si="14"/>
        <v>4861.6</v>
      </c>
      <c r="I37" s="15">
        <f t="shared" si="14"/>
        <v>61181</v>
      </c>
      <c r="J37" s="15">
        <f t="shared" si="14"/>
        <v>58549</v>
      </c>
      <c r="K37" s="15">
        <f t="shared" si="14"/>
        <v>2632</v>
      </c>
      <c r="L37" s="15">
        <f t="shared" si="14"/>
        <v>0</v>
      </c>
      <c r="M37" s="15">
        <f t="shared" si="14"/>
        <v>0</v>
      </c>
      <c r="N37" s="15">
        <f t="shared" si="14"/>
        <v>0</v>
      </c>
    </row>
    <row r="38" spans="1:14" ht="78.75">
      <c r="A38" s="69" t="s">
        <v>414</v>
      </c>
      <c r="B38" s="67" t="s">
        <v>488</v>
      </c>
      <c r="C38" s="26" t="s">
        <v>386</v>
      </c>
      <c r="D38" s="26" t="s">
        <v>538</v>
      </c>
      <c r="E38" s="26" t="s">
        <v>418</v>
      </c>
      <c r="F38" s="91">
        <f>SUM(G38:H38)</f>
        <v>4369.6</v>
      </c>
      <c r="G38" s="91"/>
      <c r="H38" s="91">
        <v>4369.6</v>
      </c>
      <c r="I38" s="91">
        <f>SUM(J38:K38)</f>
        <v>2632</v>
      </c>
      <c r="J38" s="91"/>
      <c r="K38" s="91">
        <v>2632</v>
      </c>
      <c r="L38" s="91">
        <f>SUM(M38:N38)</f>
        <v>0</v>
      </c>
      <c r="M38" s="91"/>
      <c r="N38" s="91"/>
    </row>
    <row r="39" spans="1:14" ht="94.5">
      <c r="A39" s="69" t="s">
        <v>552</v>
      </c>
      <c r="B39" s="67" t="s">
        <v>489</v>
      </c>
      <c r="C39" s="26" t="s">
        <v>386</v>
      </c>
      <c r="D39" s="26" t="s">
        <v>538</v>
      </c>
      <c r="E39" s="26" t="s">
        <v>418</v>
      </c>
      <c r="F39" s="91">
        <f>SUM(G39:H39)</f>
        <v>53507</v>
      </c>
      <c r="G39" s="91">
        <v>53507</v>
      </c>
      <c r="H39" s="91"/>
      <c r="I39" s="91">
        <f>SUM(J39:K39)</f>
        <v>58549</v>
      </c>
      <c r="J39" s="91">
        <v>58549</v>
      </c>
      <c r="K39" s="91"/>
      <c r="L39" s="91">
        <f>SUM(M39:N39)</f>
        <v>0</v>
      </c>
      <c r="M39" s="91"/>
      <c r="N39" s="91"/>
    </row>
    <row r="40" spans="1:14" ht="157.5">
      <c r="A40" s="69" t="s">
        <v>351</v>
      </c>
      <c r="B40" s="26" t="s">
        <v>994</v>
      </c>
      <c r="C40" s="26" t="s">
        <v>386</v>
      </c>
      <c r="D40" s="26" t="s">
        <v>538</v>
      </c>
      <c r="E40" s="26" t="s">
        <v>418</v>
      </c>
      <c r="F40" s="91">
        <f>SUM(G40:H40)</f>
        <v>274.3</v>
      </c>
      <c r="G40" s="91">
        <v>260.6</v>
      </c>
      <c r="H40" s="91">
        <v>13.7</v>
      </c>
      <c r="I40" s="91">
        <f>SUM(J40:K40)</f>
        <v>0</v>
      </c>
      <c r="J40" s="91"/>
      <c r="K40" s="91"/>
      <c r="L40" s="91">
        <f>SUM(M40:N40)</f>
        <v>0</v>
      </c>
      <c r="M40" s="91"/>
      <c r="N40" s="91"/>
    </row>
    <row r="41" spans="1:14" ht="173.25">
      <c r="A41" s="128" t="s">
        <v>7</v>
      </c>
      <c r="B41" s="26" t="s">
        <v>994</v>
      </c>
      <c r="C41" s="26" t="s">
        <v>56</v>
      </c>
      <c r="D41" s="26" t="s">
        <v>538</v>
      </c>
      <c r="E41" s="26" t="s">
        <v>418</v>
      </c>
      <c r="F41" s="91">
        <f>SUM(G41:H41)</f>
        <v>9557.699999999999</v>
      </c>
      <c r="G41" s="91">
        <v>9079.4</v>
      </c>
      <c r="H41" s="91">
        <v>478.3</v>
      </c>
      <c r="I41" s="91">
        <f>SUM(J41:K41)</f>
        <v>0</v>
      </c>
      <c r="J41" s="91"/>
      <c r="K41" s="91"/>
      <c r="L41" s="91">
        <f>SUM(M41:N41)</f>
        <v>0</v>
      </c>
      <c r="M41" s="91"/>
      <c r="N41" s="91"/>
    </row>
    <row r="42" spans="1:14" s="21" customFormat="1" ht="94.5">
      <c r="A42" s="54" t="s">
        <v>303</v>
      </c>
      <c r="B42" s="126" t="s">
        <v>663</v>
      </c>
      <c r="C42" s="59"/>
      <c r="D42" s="59"/>
      <c r="E42" s="59"/>
      <c r="F42" s="58">
        <f>SUM(F43,F49,F52,F55,F57)</f>
        <v>396913.8</v>
      </c>
      <c r="G42" s="58">
        <f aca="true" t="shared" si="15" ref="G42:N42">SUM(G43,G49,G52,G55,G57)</f>
        <v>309519.19999999995</v>
      </c>
      <c r="H42" s="58">
        <f t="shared" si="15"/>
        <v>87394.59999999999</v>
      </c>
      <c r="I42" s="58">
        <f t="shared" si="15"/>
        <v>309141.3</v>
      </c>
      <c r="J42" s="58">
        <f t="shared" si="15"/>
        <v>270011.2</v>
      </c>
      <c r="K42" s="58">
        <f t="shared" si="15"/>
        <v>39130.1</v>
      </c>
      <c r="L42" s="58">
        <f t="shared" si="15"/>
        <v>328980.19999999995</v>
      </c>
      <c r="M42" s="58">
        <f t="shared" si="15"/>
        <v>293242.9</v>
      </c>
      <c r="N42" s="58">
        <f t="shared" si="15"/>
        <v>35737.3</v>
      </c>
    </row>
    <row r="43" spans="1:14" s="21" customFormat="1" ht="47.25">
      <c r="A43" s="22" t="s">
        <v>49</v>
      </c>
      <c r="B43" s="74" t="s">
        <v>664</v>
      </c>
      <c r="C43" s="59"/>
      <c r="D43" s="59"/>
      <c r="E43" s="59"/>
      <c r="F43" s="15">
        <f>SUM(F44:F48)</f>
        <v>267183.9</v>
      </c>
      <c r="G43" s="15">
        <f aca="true" t="shared" si="16" ref="G43:N43">SUM(G44:G48)</f>
        <v>194951</v>
      </c>
      <c r="H43" s="15">
        <f t="shared" si="16"/>
        <v>72232.9</v>
      </c>
      <c r="I43" s="15">
        <f>SUM(I44:I48)</f>
        <v>240429.09999999998</v>
      </c>
      <c r="J43" s="15">
        <f t="shared" si="16"/>
        <v>204724.1</v>
      </c>
      <c r="K43" s="15">
        <f t="shared" si="16"/>
        <v>35705</v>
      </c>
      <c r="L43" s="15">
        <f t="shared" si="16"/>
        <v>245199.59999999998</v>
      </c>
      <c r="M43" s="15">
        <f t="shared" si="16"/>
        <v>213640.3</v>
      </c>
      <c r="N43" s="15">
        <f t="shared" si="16"/>
        <v>31559.3</v>
      </c>
    </row>
    <row r="44" spans="1:14" ht="110.25">
      <c r="A44" s="22" t="s">
        <v>608</v>
      </c>
      <c r="B44" s="64" t="s">
        <v>176</v>
      </c>
      <c r="C44" s="26" t="s">
        <v>56</v>
      </c>
      <c r="D44" s="24" t="s">
        <v>538</v>
      </c>
      <c r="E44" s="24" t="s">
        <v>424</v>
      </c>
      <c r="F44" s="15">
        <f>SUM(G44:H44)</f>
        <v>71042.4</v>
      </c>
      <c r="G44" s="17">
        <v>0</v>
      </c>
      <c r="H44" s="17">
        <v>71042.4</v>
      </c>
      <c r="I44" s="15">
        <f>SUM(J44:K44)</f>
        <v>34465.8</v>
      </c>
      <c r="J44" s="17">
        <v>0</v>
      </c>
      <c r="K44" s="17">
        <v>34465.8</v>
      </c>
      <c r="L44" s="15">
        <f>SUM(M44:N44)</f>
        <v>30270.8</v>
      </c>
      <c r="M44" s="17">
        <v>0</v>
      </c>
      <c r="N44" s="17">
        <v>30270.8</v>
      </c>
    </row>
    <row r="45" spans="1:14" ht="94.5">
      <c r="A45" s="22" t="s">
        <v>519</v>
      </c>
      <c r="B45" s="67" t="s">
        <v>177</v>
      </c>
      <c r="C45" s="26" t="s">
        <v>56</v>
      </c>
      <c r="D45" s="24" t="s">
        <v>538</v>
      </c>
      <c r="E45" s="24" t="s">
        <v>424</v>
      </c>
      <c r="F45" s="15">
        <f>SUM(G45:H45)</f>
        <v>182114</v>
      </c>
      <c r="G45" s="15">
        <v>182114</v>
      </c>
      <c r="H45" s="15">
        <v>0</v>
      </c>
      <c r="I45" s="15">
        <f>SUM(J45:K45)</f>
        <v>191733</v>
      </c>
      <c r="J45" s="15">
        <v>191733</v>
      </c>
      <c r="K45" s="15">
        <v>0</v>
      </c>
      <c r="L45" s="15">
        <f>SUM(M45:N45)</f>
        <v>200493</v>
      </c>
      <c r="M45" s="15">
        <v>200493</v>
      </c>
      <c r="N45" s="15">
        <v>0</v>
      </c>
    </row>
    <row r="46" spans="1:14" ht="157.5">
      <c r="A46" s="22" t="s">
        <v>570</v>
      </c>
      <c r="B46" s="64" t="s">
        <v>571</v>
      </c>
      <c r="C46" s="26" t="s">
        <v>56</v>
      </c>
      <c r="D46" s="24" t="s">
        <v>538</v>
      </c>
      <c r="E46" s="24" t="s">
        <v>424</v>
      </c>
      <c r="F46" s="15">
        <f>SUM(G46:H46)</f>
        <v>4960.5</v>
      </c>
      <c r="G46" s="17">
        <v>3770</v>
      </c>
      <c r="H46" s="17">
        <v>1190.5</v>
      </c>
      <c r="I46" s="15">
        <f>SUM(J46:K46)</f>
        <v>5163.3</v>
      </c>
      <c r="J46" s="17">
        <v>3924.1</v>
      </c>
      <c r="K46" s="17">
        <v>1239.2</v>
      </c>
      <c r="L46" s="15">
        <f>SUM(M46:N46)</f>
        <v>5368.8</v>
      </c>
      <c r="M46" s="17">
        <v>4080.3</v>
      </c>
      <c r="N46" s="17">
        <v>1288.5</v>
      </c>
    </row>
    <row r="47" spans="1:14" ht="173.25">
      <c r="A47" s="22" t="s">
        <v>520</v>
      </c>
      <c r="B47" s="67" t="s">
        <v>178</v>
      </c>
      <c r="C47" s="26" t="s">
        <v>56</v>
      </c>
      <c r="D47" s="24" t="s">
        <v>538</v>
      </c>
      <c r="E47" s="24" t="s">
        <v>424</v>
      </c>
      <c r="F47" s="15">
        <f>SUM(G47:H47)</f>
        <v>1055</v>
      </c>
      <c r="G47" s="15">
        <v>1055</v>
      </c>
      <c r="H47" s="15">
        <v>0</v>
      </c>
      <c r="I47" s="15">
        <f>SUM(J47:K47)</f>
        <v>1055</v>
      </c>
      <c r="J47" s="15">
        <v>1055</v>
      </c>
      <c r="K47" s="15">
        <v>0</v>
      </c>
      <c r="L47" s="15">
        <f>SUM(M47:N47)</f>
        <v>1055</v>
      </c>
      <c r="M47" s="15">
        <v>1055</v>
      </c>
      <c r="N47" s="15">
        <v>0</v>
      </c>
    </row>
    <row r="48" spans="1:14" ht="173.25">
      <c r="A48" s="66" t="s">
        <v>572</v>
      </c>
      <c r="B48" s="67" t="s">
        <v>787</v>
      </c>
      <c r="C48" s="26" t="s">
        <v>56</v>
      </c>
      <c r="D48" s="24" t="s">
        <v>538</v>
      </c>
      <c r="E48" s="24" t="s">
        <v>424</v>
      </c>
      <c r="F48" s="15">
        <f>SUM(G48:H48)</f>
        <v>8012</v>
      </c>
      <c r="G48" s="15">
        <v>8012</v>
      </c>
      <c r="H48" s="15"/>
      <c r="I48" s="15">
        <f>SUM(J48:K48)</f>
        <v>8012</v>
      </c>
      <c r="J48" s="15">
        <v>8012</v>
      </c>
      <c r="K48" s="15"/>
      <c r="L48" s="15">
        <f>SUM(M48:N48)</f>
        <v>8012</v>
      </c>
      <c r="M48" s="15">
        <v>8012</v>
      </c>
      <c r="N48" s="15"/>
    </row>
    <row r="49" spans="1:14" ht="47.25">
      <c r="A49" s="66" t="s">
        <v>843</v>
      </c>
      <c r="B49" s="62" t="s">
        <v>665</v>
      </c>
      <c r="C49" s="26"/>
      <c r="D49" s="26"/>
      <c r="E49" s="26"/>
      <c r="F49" s="15">
        <f>SUM(F50:F51)</f>
        <v>533.3</v>
      </c>
      <c r="G49" s="15">
        <f aca="true" t="shared" si="17" ref="G49:N49">SUM(G50:G51)</f>
        <v>204.9</v>
      </c>
      <c r="H49" s="15">
        <f t="shared" si="17"/>
        <v>328.4</v>
      </c>
      <c r="I49" s="15">
        <f t="shared" si="17"/>
        <v>213.1</v>
      </c>
      <c r="J49" s="15">
        <f t="shared" si="17"/>
        <v>213.1</v>
      </c>
      <c r="K49" s="15">
        <f t="shared" si="17"/>
        <v>0</v>
      </c>
      <c r="L49" s="15">
        <f t="shared" si="17"/>
        <v>221.6</v>
      </c>
      <c r="M49" s="15">
        <f t="shared" si="17"/>
        <v>221.6</v>
      </c>
      <c r="N49" s="15">
        <f t="shared" si="17"/>
        <v>0</v>
      </c>
    </row>
    <row r="50" spans="1:14" ht="94.5">
      <c r="A50" s="66" t="s">
        <v>155</v>
      </c>
      <c r="B50" s="67" t="s">
        <v>154</v>
      </c>
      <c r="C50" s="26" t="s">
        <v>56</v>
      </c>
      <c r="D50" s="24" t="s">
        <v>538</v>
      </c>
      <c r="E50" s="24" t="s">
        <v>538</v>
      </c>
      <c r="F50" s="15">
        <f>SUM(G50:H50)</f>
        <v>328.4</v>
      </c>
      <c r="G50" s="17"/>
      <c r="H50" s="17">
        <v>328.4</v>
      </c>
      <c r="I50" s="15">
        <f>SUM(J50:K50)</f>
        <v>0</v>
      </c>
      <c r="J50" s="17"/>
      <c r="K50" s="17"/>
      <c r="L50" s="15">
        <f>SUM(M50:N50)</f>
        <v>0</v>
      </c>
      <c r="M50" s="17"/>
      <c r="N50" s="17"/>
    </row>
    <row r="51" spans="1:14" ht="94.5">
      <c r="A51" s="68" t="s">
        <v>433</v>
      </c>
      <c r="B51" s="67" t="s">
        <v>180</v>
      </c>
      <c r="C51" s="26" t="s">
        <v>56</v>
      </c>
      <c r="D51" s="24" t="s">
        <v>538</v>
      </c>
      <c r="E51" s="24" t="s">
        <v>538</v>
      </c>
      <c r="F51" s="15">
        <f>SUM(G51:H51)</f>
        <v>204.9</v>
      </c>
      <c r="G51" s="17">
        <v>204.9</v>
      </c>
      <c r="H51" s="17"/>
      <c r="I51" s="15">
        <f>SUM(J51:K51)</f>
        <v>213.1</v>
      </c>
      <c r="J51" s="17">
        <v>213.1</v>
      </c>
      <c r="K51" s="17"/>
      <c r="L51" s="15">
        <f>SUM(M51:N51)</f>
        <v>221.6</v>
      </c>
      <c r="M51" s="17">
        <v>221.6</v>
      </c>
      <c r="N51" s="17"/>
    </row>
    <row r="52" spans="1:14" ht="47.25">
      <c r="A52" s="69" t="s">
        <v>528</v>
      </c>
      <c r="B52" s="62" t="s">
        <v>666</v>
      </c>
      <c r="C52" s="26"/>
      <c r="D52" s="24"/>
      <c r="E52" s="24"/>
      <c r="F52" s="15">
        <f>SUM(F53:F54)</f>
        <v>73093.2</v>
      </c>
      <c r="G52" s="15">
        <f aca="true" t="shared" si="18" ref="G52:N52">SUM(G53:G54)</f>
        <v>61147.2</v>
      </c>
      <c r="H52" s="15">
        <f t="shared" si="18"/>
        <v>11946</v>
      </c>
      <c r="I52" s="15">
        <f>SUM(I53:I54)</f>
        <v>15443.800000000001</v>
      </c>
      <c r="J52" s="15">
        <f t="shared" si="18"/>
        <v>14671.6</v>
      </c>
      <c r="K52" s="15">
        <f t="shared" si="18"/>
        <v>772.2</v>
      </c>
      <c r="L52" s="15">
        <f t="shared" si="18"/>
        <v>83559</v>
      </c>
      <c r="M52" s="15">
        <f t="shared" si="18"/>
        <v>79381</v>
      </c>
      <c r="N52" s="15">
        <f t="shared" si="18"/>
        <v>4178</v>
      </c>
    </row>
    <row r="53" spans="1:14" ht="110.25">
      <c r="A53" s="142" t="s">
        <v>35</v>
      </c>
      <c r="B53" s="64" t="s">
        <v>755</v>
      </c>
      <c r="C53" s="26" t="s">
        <v>386</v>
      </c>
      <c r="D53" s="26" t="s">
        <v>538</v>
      </c>
      <c r="E53" s="26" t="s">
        <v>424</v>
      </c>
      <c r="F53" s="91">
        <f>SUM(G53:H53)</f>
        <v>11946</v>
      </c>
      <c r="G53" s="91"/>
      <c r="H53" s="91">
        <v>11946</v>
      </c>
      <c r="I53" s="91">
        <f>SUM(J53:K53)</f>
        <v>772.2</v>
      </c>
      <c r="J53" s="91"/>
      <c r="K53" s="91">
        <f>597+175.2</f>
        <v>772.2</v>
      </c>
      <c r="L53" s="91">
        <f>SUM(M53:N53)</f>
        <v>4178</v>
      </c>
      <c r="M53" s="91"/>
      <c r="N53" s="91">
        <v>4178</v>
      </c>
    </row>
    <row r="54" spans="1:14" ht="94.5">
      <c r="A54" s="69" t="s">
        <v>552</v>
      </c>
      <c r="B54" s="26" t="s">
        <v>590</v>
      </c>
      <c r="C54" s="26" t="s">
        <v>386</v>
      </c>
      <c r="D54" s="26" t="s">
        <v>538</v>
      </c>
      <c r="E54" s="26" t="s">
        <v>424</v>
      </c>
      <c r="F54" s="91">
        <f>SUM(G54:H54)</f>
        <v>61147.2</v>
      </c>
      <c r="G54" s="91">
        <v>61147.2</v>
      </c>
      <c r="H54" s="91"/>
      <c r="I54" s="91">
        <f>SUM(J54:K54)</f>
        <v>14671.6</v>
      </c>
      <c r="J54" s="91">
        <v>14671.6</v>
      </c>
      <c r="K54" s="91"/>
      <c r="L54" s="91">
        <f>SUM(M54:N54)</f>
        <v>79381</v>
      </c>
      <c r="M54" s="91">
        <v>79381</v>
      </c>
      <c r="N54" s="91"/>
    </row>
    <row r="55" spans="1:14" ht="110.25">
      <c r="A55" s="66" t="s">
        <v>323</v>
      </c>
      <c r="B55" s="62" t="s">
        <v>325</v>
      </c>
      <c r="C55" s="26"/>
      <c r="D55" s="26"/>
      <c r="E55" s="26"/>
      <c r="F55" s="15">
        <f>F56</f>
        <v>2540.3</v>
      </c>
      <c r="G55" s="15">
        <f aca="true" t="shared" si="19" ref="G55:N55">G56</f>
        <v>2450</v>
      </c>
      <c r="H55" s="15">
        <f t="shared" si="19"/>
        <v>90.3</v>
      </c>
      <c r="I55" s="15">
        <f t="shared" si="19"/>
        <v>0</v>
      </c>
      <c r="J55" s="15">
        <f t="shared" si="19"/>
        <v>0</v>
      </c>
      <c r="K55" s="15">
        <f t="shared" si="19"/>
        <v>0</v>
      </c>
      <c r="L55" s="15">
        <f t="shared" si="19"/>
        <v>0</v>
      </c>
      <c r="M55" s="15">
        <f t="shared" si="19"/>
        <v>0</v>
      </c>
      <c r="N55" s="15">
        <f t="shared" si="19"/>
        <v>0</v>
      </c>
    </row>
    <row r="56" spans="1:14" ht="157.5">
      <c r="A56" s="66" t="s">
        <v>324</v>
      </c>
      <c r="B56" s="67" t="s">
        <v>333</v>
      </c>
      <c r="C56" s="26" t="s">
        <v>56</v>
      </c>
      <c r="D56" s="26" t="s">
        <v>538</v>
      </c>
      <c r="E56" s="26" t="s">
        <v>424</v>
      </c>
      <c r="F56" s="15">
        <f>SUM(G56:H56)</f>
        <v>2540.3</v>
      </c>
      <c r="G56" s="15">
        <v>2450</v>
      </c>
      <c r="H56" s="15">
        <v>90.3</v>
      </c>
      <c r="I56" s="15">
        <f>SUM(J56:K56)</f>
        <v>0</v>
      </c>
      <c r="J56" s="15"/>
      <c r="K56" s="15"/>
      <c r="L56" s="15">
        <f>SUM(M56:N56)</f>
        <v>0</v>
      </c>
      <c r="M56" s="15"/>
      <c r="N56" s="15"/>
    </row>
    <row r="57" spans="1:14" ht="78.75">
      <c r="A57" s="69" t="s">
        <v>153</v>
      </c>
      <c r="B57" s="62" t="s">
        <v>144</v>
      </c>
      <c r="C57" s="26"/>
      <c r="D57" s="26"/>
      <c r="E57" s="26"/>
      <c r="F57" s="91">
        <f>SUM(F58:F61)</f>
        <v>53563.1</v>
      </c>
      <c r="G57" s="91">
        <f aca="true" t="shared" si="20" ref="G57:N57">SUM(G58:G61)</f>
        <v>50766.1</v>
      </c>
      <c r="H57" s="91">
        <f t="shared" si="20"/>
        <v>2797</v>
      </c>
      <c r="I57" s="91">
        <f>SUM(I58:I61)</f>
        <v>53055.299999999996</v>
      </c>
      <c r="J57" s="91">
        <f t="shared" si="20"/>
        <v>50402.399999999994</v>
      </c>
      <c r="K57" s="91">
        <f t="shared" si="20"/>
        <v>2652.8999999999996</v>
      </c>
      <c r="L57" s="91">
        <f t="shared" si="20"/>
        <v>0</v>
      </c>
      <c r="M57" s="91">
        <f t="shared" si="20"/>
        <v>0</v>
      </c>
      <c r="N57" s="91">
        <f t="shared" si="20"/>
        <v>0</v>
      </c>
    </row>
    <row r="58" spans="1:14" ht="105">
      <c r="A58" s="103" t="s">
        <v>142</v>
      </c>
      <c r="B58" s="104" t="s">
        <v>143</v>
      </c>
      <c r="C58" s="26" t="s">
        <v>386</v>
      </c>
      <c r="D58" s="26" t="s">
        <v>538</v>
      </c>
      <c r="E58" s="26" t="s">
        <v>424</v>
      </c>
      <c r="F58" s="91">
        <f>G58+H58</f>
        <v>24038.8</v>
      </c>
      <c r="G58" s="91">
        <v>22836.8</v>
      </c>
      <c r="H58" s="91">
        <v>1202</v>
      </c>
      <c r="I58" s="91">
        <f>J58+K58</f>
        <v>43983.2</v>
      </c>
      <c r="J58" s="91">
        <v>41784</v>
      </c>
      <c r="K58" s="91">
        <v>2199.2</v>
      </c>
      <c r="L58" s="91">
        <f>M58+N58</f>
        <v>0</v>
      </c>
      <c r="M58" s="91"/>
      <c r="N58" s="91"/>
    </row>
    <row r="59" spans="1:14" ht="126">
      <c r="A59" s="69" t="s">
        <v>5</v>
      </c>
      <c r="B59" s="26" t="s">
        <v>148</v>
      </c>
      <c r="C59" s="26" t="s">
        <v>386</v>
      </c>
      <c r="D59" s="26" t="s">
        <v>538</v>
      </c>
      <c r="E59" s="26" t="s">
        <v>424</v>
      </c>
      <c r="F59" s="91">
        <f>G59+H59</f>
        <v>274.3</v>
      </c>
      <c r="G59" s="91">
        <v>260.6</v>
      </c>
      <c r="H59" s="91">
        <v>13.7</v>
      </c>
      <c r="I59" s="91">
        <f>J59+K59</f>
        <v>0</v>
      </c>
      <c r="J59" s="91"/>
      <c r="K59" s="91"/>
      <c r="L59" s="91">
        <f>M59+N59</f>
        <v>0</v>
      </c>
      <c r="M59" s="91"/>
      <c r="N59" s="91"/>
    </row>
    <row r="60" spans="1:14" ht="141.75">
      <c r="A60" s="69" t="s">
        <v>147</v>
      </c>
      <c r="B60" s="26" t="s">
        <v>148</v>
      </c>
      <c r="C60" s="26" t="s">
        <v>56</v>
      </c>
      <c r="D60" s="26" t="s">
        <v>538</v>
      </c>
      <c r="E60" s="26" t="s">
        <v>424</v>
      </c>
      <c r="F60" s="15">
        <f>SUM(G60:H60)</f>
        <v>15420.4</v>
      </c>
      <c r="G60" s="15">
        <v>14530.6</v>
      </c>
      <c r="H60" s="15">
        <v>889.8</v>
      </c>
      <c r="I60" s="15">
        <f>SUM(J60:K60)</f>
        <v>2573.3999999999996</v>
      </c>
      <c r="J60" s="15">
        <v>2444.7</v>
      </c>
      <c r="K60" s="15">
        <v>128.7</v>
      </c>
      <c r="L60" s="15">
        <f>SUM(M60:N60)</f>
        <v>0</v>
      </c>
      <c r="M60" s="15"/>
      <c r="N60" s="15"/>
    </row>
    <row r="61" spans="1:14" ht="135">
      <c r="A61" s="111" t="s">
        <v>146</v>
      </c>
      <c r="B61" s="67" t="s">
        <v>145</v>
      </c>
      <c r="C61" s="26" t="s">
        <v>56</v>
      </c>
      <c r="D61" s="26" t="s">
        <v>538</v>
      </c>
      <c r="E61" s="26" t="s">
        <v>424</v>
      </c>
      <c r="F61" s="15">
        <f>SUM(G61:H61)</f>
        <v>13829.6</v>
      </c>
      <c r="G61" s="15">
        <v>13138.1</v>
      </c>
      <c r="H61" s="15">
        <v>691.5</v>
      </c>
      <c r="I61" s="15">
        <f>SUM(J61:K61)</f>
        <v>6498.7</v>
      </c>
      <c r="J61" s="15">
        <v>6173.7</v>
      </c>
      <c r="K61" s="15">
        <v>325</v>
      </c>
      <c r="L61" s="15">
        <f>SUM(M61:N61)</f>
        <v>0</v>
      </c>
      <c r="M61" s="15"/>
      <c r="N61" s="15"/>
    </row>
    <row r="62" spans="1:14" s="21" customFormat="1" ht="94.5">
      <c r="A62" s="143" t="s">
        <v>844</v>
      </c>
      <c r="B62" s="140" t="s">
        <v>667</v>
      </c>
      <c r="C62" s="19"/>
      <c r="D62" s="19"/>
      <c r="E62" s="19"/>
      <c r="F62" s="20">
        <f>SUM(F63,F66)</f>
        <v>49434.200000000004</v>
      </c>
      <c r="G62" s="20">
        <f aca="true" t="shared" si="21" ref="G62:N62">SUM(G63,G66)</f>
        <v>0</v>
      </c>
      <c r="H62" s="20">
        <f t="shared" si="21"/>
        <v>49434.200000000004</v>
      </c>
      <c r="I62" s="20">
        <f t="shared" si="21"/>
        <v>48555.8</v>
      </c>
      <c r="J62" s="20">
        <f t="shared" si="21"/>
        <v>0</v>
      </c>
      <c r="K62" s="20">
        <f t="shared" si="21"/>
        <v>48555.8</v>
      </c>
      <c r="L62" s="20">
        <f t="shared" si="21"/>
        <v>49896</v>
      </c>
      <c r="M62" s="20">
        <f t="shared" si="21"/>
        <v>0</v>
      </c>
      <c r="N62" s="20">
        <f t="shared" si="21"/>
        <v>49896</v>
      </c>
    </row>
    <row r="63" spans="1:14" s="21" customFormat="1" ht="63">
      <c r="A63" s="22" t="s">
        <v>52</v>
      </c>
      <c r="B63" s="62" t="s">
        <v>668</v>
      </c>
      <c r="C63" s="19"/>
      <c r="D63" s="19"/>
      <c r="E63" s="19"/>
      <c r="F63" s="91">
        <f>SUM(F64:F65)</f>
        <v>49002.4</v>
      </c>
      <c r="G63" s="91">
        <f aca="true" t="shared" si="22" ref="G63:N63">SUM(G64:G65)</f>
        <v>0</v>
      </c>
      <c r="H63" s="91">
        <f t="shared" si="22"/>
        <v>49002.4</v>
      </c>
      <c r="I63" s="91">
        <f t="shared" si="22"/>
        <v>48555.8</v>
      </c>
      <c r="J63" s="91">
        <f t="shared" si="22"/>
        <v>0</v>
      </c>
      <c r="K63" s="91">
        <f t="shared" si="22"/>
        <v>48555.8</v>
      </c>
      <c r="L63" s="91">
        <f t="shared" si="22"/>
        <v>49896</v>
      </c>
      <c r="M63" s="91">
        <f t="shared" si="22"/>
        <v>0</v>
      </c>
      <c r="N63" s="91">
        <f t="shared" si="22"/>
        <v>49896</v>
      </c>
    </row>
    <row r="64" spans="1:14" ht="141.75">
      <c r="A64" s="22" t="s">
        <v>521</v>
      </c>
      <c r="B64" s="26" t="s">
        <v>179</v>
      </c>
      <c r="C64" s="26">
        <v>600</v>
      </c>
      <c r="D64" s="24" t="s">
        <v>538</v>
      </c>
      <c r="E64" s="24" t="s">
        <v>280</v>
      </c>
      <c r="F64" s="15">
        <f>SUM(G64:H64)</f>
        <v>43322.5</v>
      </c>
      <c r="G64" s="15">
        <v>0</v>
      </c>
      <c r="H64" s="15">
        <v>43322.5</v>
      </c>
      <c r="I64" s="15">
        <f>SUM(J64:K64)</f>
        <v>38680.8</v>
      </c>
      <c r="J64" s="15">
        <v>0</v>
      </c>
      <c r="K64" s="15">
        <v>38680.8</v>
      </c>
      <c r="L64" s="15">
        <f>SUM(M64:N64)</f>
        <v>39644</v>
      </c>
      <c r="M64" s="15">
        <v>0</v>
      </c>
      <c r="N64" s="15">
        <v>39644</v>
      </c>
    </row>
    <row r="65" spans="1:14" ht="126">
      <c r="A65" s="66" t="s">
        <v>398</v>
      </c>
      <c r="B65" s="26" t="s">
        <v>789</v>
      </c>
      <c r="C65" s="26" t="s">
        <v>56</v>
      </c>
      <c r="D65" s="24" t="s">
        <v>538</v>
      </c>
      <c r="E65" s="24" t="s">
        <v>280</v>
      </c>
      <c r="F65" s="15">
        <f>SUM(G65:H65)</f>
        <v>5679.9</v>
      </c>
      <c r="G65" s="15">
        <v>0</v>
      </c>
      <c r="H65" s="15">
        <v>5679.9</v>
      </c>
      <c r="I65" s="15">
        <f>SUM(J65:K65)</f>
        <v>9875</v>
      </c>
      <c r="J65" s="15">
        <v>0</v>
      </c>
      <c r="K65" s="15">
        <v>9875</v>
      </c>
      <c r="L65" s="15">
        <f>SUM(M65:N65)</f>
        <v>10252</v>
      </c>
      <c r="M65" s="15">
        <v>0</v>
      </c>
      <c r="N65" s="15">
        <v>10252</v>
      </c>
    </row>
    <row r="66" spans="1:14" ht="47.25">
      <c r="A66" s="66" t="s">
        <v>399</v>
      </c>
      <c r="B66" s="62" t="s">
        <v>475</v>
      </c>
      <c r="C66" s="26"/>
      <c r="D66" s="24"/>
      <c r="E66" s="24"/>
      <c r="F66" s="15">
        <f>F67</f>
        <v>431.8</v>
      </c>
      <c r="G66" s="15">
        <f aca="true" t="shared" si="23" ref="G66:N66">G67</f>
        <v>0</v>
      </c>
      <c r="H66" s="15">
        <f t="shared" si="23"/>
        <v>431.8</v>
      </c>
      <c r="I66" s="15">
        <f t="shared" si="23"/>
        <v>0</v>
      </c>
      <c r="J66" s="15">
        <f t="shared" si="23"/>
        <v>0</v>
      </c>
      <c r="K66" s="15">
        <f t="shared" si="23"/>
        <v>0</v>
      </c>
      <c r="L66" s="15">
        <f t="shared" si="23"/>
        <v>0</v>
      </c>
      <c r="M66" s="15">
        <f t="shared" si="23"/>
        <v>0</v>
      </c>
      <c r="N66" s="15">
        <f t="shared" si="23"/>
        <v>0</v>
      </c>
    </row>
    <row r="67" spans="1:14" ht="78.75">
      <c r="A67" s="66" t="s">
        <v>473</v>
      </c>
      <c r="B67" s="26" t="s">
        <v>476</v>
      </c>
      <c r="C67" s="26" t="s">
        <v>56</v>
      </c>
      <c r="D67" s="26" t="s">
        <v>538</v>
      </c>
      <c r="E67" s="26" t="s">
        <v>280</v>
      </c>
      <c r="F67" s="15">
        <f>SUM(G67:H67)</f>
        <v>431.8</v>
      </c>
      <c r="G67" s="15">
        <v>0</v>
      </c>
      <c r="H67" s="15">
        <v>431.8</v>
      </c>
      <c r="I67" s="15">
        <f>SUM(J67:K67)</f>
        <v>0</v>
      </c>
      <c r="J67" s="15">
        <v>0</v>
      </c>
      <c r="K67" s="15"/>
      <c r="L67" s="15">
        <f>SUM(M67:N67)</f>
        <v>0</v>
      </c>
      <c r="M67" s="15">
        <v>0</v>
      </c>
      <c r="N67" s="15"/>
    </row>
    <row r="68" spans="1:14" ht="94.5">
      <c r="A68" s="54" t="s">
        <v>304</v>
      </c>
      <c r="B68" s="85" t="s">
        <v>669</v>
      </c>
      <c r="C68" s="59"/>
      <c r="D68" s="59"/>
      <c r="E68" s="59"/>
      <c r="F68" s="58">
        <f>SUM(F69,F71,F80,F75,F77)</f>
        <v>41691.7</v>
      </c>
      <c r="G68" s="58">
        <f aca="true" t="shared" si="24" ref="G68:N68">SUM(G69,G71,G80,G75,G77)</f>
        <v>11528</v>
      </c>
      <c r="H68" s="58">
        <f t="shared" si="24"/>
        <v>30163.699999999997</v>
      </c>
      <c r="I68" s="58">
        <f t="shared" si="24"/>
        <v>40742.2</v>
      </c>
      <c r="J68" s="58">
        <f t="shared" si="24"/>
        <v>11936</v>
      </c>
      <c r="K68" s="58">
        <f t="shared" si="24"/>
        <v>28806.2</v>
      </c>
      <c r="L68" s="58">
        <f t="shared" si="24"/>
        <v>42172.2</v>
      </c>
      <c r="M68" s="58">
        <f t="shared" si="24"/>
        <v>12361</v>
      </c>
      <c r="N68" s="58">
        <f t="shared" si="24"/>
        <v>29811.2</v>
      </c>
    </row>
    <row r="69" spans="1:14" ht="47.25">
      <c r="A69" s="22" t="s">
        <v>40</v>
      </c>
      <c r="B69" s="62" t="s">
        <v>670</v>
      </c>
      <c r="C69" s="59"/>
      <c r="D69" s="59"/>
      <c r="E69" s="59"/>
      <c r="F69" s="15">
        <f aca="true" t="shared" si="25" ref="F69:N69">F70</f>
        <v>2120</v>
      </c>
      <c r="G69" s="15">
        <f t="shared" si="25"/>
        <v>0</v>
      </c>
      <c r="H69" s="15">
        <f t="shared" si="25"/>
        <v>2120</v>
      </c>
      <c r="I69" s="15">
        <f t="shared" si="25"/>
        <v>2220</v>
      </c>
      <c r="J69" s="15">
        <f t="shared" si="25"/>
        <v>0</v>
      </c>
      <c r="K69" s="15">
        <f t="shared" si="25"/>
        <v>2220</v>
      </c>
      <c r="L69" s="15">
        <f t="shared" si="25"/>
        <v>2350</v>
      </c>
      <c r="M69" s="93">
        <f t="shared" si="25"/>
        <v>0</v>
      </c>
      <c r="N69" s="15">
        <f t="shared" si="25"/>
        <v>2350</v>
      </c>
    </row>
    <row r="70" spans="1:14" ht="173.25">
      <c r="A70" s="68" t="s">
        <v>73</v>
      </c>
      <c r="B70" s="26" t="s">
        <v>181</v>
      </c>
      <c r="C70" s="26">
        <v>100</v>
      </c>
      <c r="D70" s="24" t="s">
        <v>538</v>
      </c>
      <c r="E70" s="24" t="s">
        <v>281</v>
      </c>
      <c r="F70" s="15">
        <f>SUM(G70:H70)</f>
        <v>2120</v>
      </c>
      <c r="G70" s="17"/>
      <c r="H70" s="17">
        <v>2120</v>
      </c>
      <c r="I70" s="15">
        <f>SUM(J70:K70)</f>
        <v>2220</v>
      </c>
      <c r="J70" s="17"/>
      <c r="K70" s="17">
        <v>2220</v>
      </c>
      <c r="L70" s="15">
        <f>SUM(M70:N70)</f>
        <v>2350</v>
      </c>
      <c r="M70" s="17"/>
      <c r="N70" s="17">
        <v>2350</v>
      </c>
    </row>
    <row r="71" spans="1:14" ht="110.25">
      <c r="A71" s="22" t="s">
        <v>39</v>
      </c>
      <c r="B71" s="62" t="s">
        <v>671</v>
      </c>
      <c r="C71" s="26"/>
      <c r="D71" s="26"/>
      <c r="E71" s="26"/>
      <c r="F71" s="15">
        <f aca="true" t="shared" si="26" ref="F71:N71">SUM(F72:F74)</f>
        <v>27713.1</v>
      </c>
      <c r="G71" s="15">
        <f t="shared" si="26"/>
        <v>0</v>
      </c>
      <c r="H71" s="15">
        <f t="shared" si="26"/>
        <v>27713.1</v>
      </c>
      <c r="I71" s="15">
        <f t="shared" si="26"/>
        <v>26586.2</v>
      </c>
      <c r="J71" s="15">
        <f t="shared" si="26"/>
        <v>0</v>
      </c>
      <c r="K71" s="15">
        <f t="shared" si="26"/>
        <v>26586.2</v>
      </c>
      <c r="L71" s="15">
        <f t="shared" si="26"/>
        <v>27461.2</v>
      </c>
      <c r="M71" s="15">
        <f t="shared" si="26"/>
        <v>0</v>
      </c>
      <c r="N71" s="15">
        <f t="shared" si="26"/>
        <v>27461.2</v>
      </c>
    </row>
    <row r="72" spans="1:14" ht="204.75">
      <c r="A72" s="68" t="s">
        <v>74</v>
      </c>
      <c r="B72" s="26" t="s">
        <v>183</v>
      </c>
      <c r="C72" s="26">
        <v>100</v>
      </c>
      <c r="D72" s="73" t="s">
        <v>538</v>
      </c>
      <c r="E72" s="73" t="s">
        <v>281</v>
      </c>
      <c r="F72" s="15">
        <f>SUM(G72:H72)</f>
        <v>22522</v>
      </c>
      <c r="G72" s="17"/>
      <c r="H72" s="17">
        <v>22522</v>
      </c>
      <c r="I72" s="15">
        <f>SUM(J72:K72)</f>
        <v>23570</v>
      </c>
      <c r="J72" s="17"/>
      <c r="K72" s="17">
        <v>23570</v>
      </c>
      <c r="L72" s="15">
        <f>SUM(M72:N72)</f>
        <v>24530</v>
      </c>
      <c r="M72" s="17"/>
      <c r="N72" s="17">
        <v>24530</v>
      </c>
    </row>
    <row r="73" spans="1:14" ht="126">
      <c r="A73" s="68" t="s">
        <v>75</v>
      </c>
      <c r="B73" s="26" t="s">
        <v>183</v>
      </c>
      <c r="C73" s="26">
        <v>200</v>
      </c>
      <c r="D73" s="73" t="s">
        <v>538</v>
      </c>
      <c r="E73" s="73" t="s">
        <v>281</v>
      </c>
      <c r="F73" s="15">
        <f>SUM(G73:H73)</f>
        <v>5179.1</v>
      </c>
      <c r="G73" s="17"/>
      <c r="H73" s="17">
        <v>5179.1</v>
      </c>
      <c r="I73" s="15">
        <f>SUM(J73:K73)</f>
        <v>3004.2</v>
      </c>
      <c r="J73" s="17"/>
      <c r="K73" s="17">
        <v>3004.2</v>
      </c>
      <c r="L73" s="15">
        <f>SUM(M73:N73)</f>
        <v>2919.2</v>
      </c>
      <c r="M73" s="17"/>
      <c r="N73" s="17">
        <v>2919.2</v>
      </c>
    </row>
    <row r="74" spans="1:14" ht="94.5">
      <c r="A74" s="68" t="s">
        <v>76</v>
      </c>
      <c r="B74" s="26" t="s">
        <v>183</v>
      </c>
      <c r="C74" s="26">
        <v>800</v>
      </c>
      <c r="D74" s="73" t="s">
        <v>538</v>
      </c>
      <c r="E74" s="73" t="s">
        <v>281</v>
      </c>
      <c r="F74" s="15">
        <f>SUM(G74:H74)</f>
        <v>12</v>
      </c>
      <c r="G74" s="17"/>
      <c r="H74" s="17">
        <v>12</v>
      </c>
      <c r="I74" s="15">
        <f>SUM(J74:K74)</f>
        <v>12</v>
      </c>
      <c r="J74" s="17"/>
      <c r="K74" s="17">
        <v>12</v>
      </c>
      <c r="L74" s="15">
        <f>SUM(M74:N74)</f>
        <v>12</v>
      </c>
      <c r="M74" s="17"/>
      <c r="N74" s="17">
        <v>12</v>
      </c>
    </row>
    <row r="75" spans="1:14" ht="63">
      <c r="A75" s="66" t="s">
        <v>19</v>
      </c>
      <c r="B75" s="62" t="s">
        <v>20</v>
      </c>
      <c r="C75" s="26"/>
      <c r="D75" s="73"/>
      <c r="E75" s="73"/>
      <c r="F75" s="15">
        <f>F76</f>
        <v>15.6</v>
      </c>
      <c r="G75" s="15">
        <f aca="true" t="shared" si="27" ref="G75:N75">G76</f>
        <v>0</v>
      </c>
      <c r="H75" s="15">
        <f t="shared" si="27"/>
        <v>15.6</v>
      </c>
      <c r="I75" s="15">
        <f t="shared" si="27"/>
        <v>0</v>
      </c>
      <c r="J75" s="15">
        <f t="shared" si="27"/>
        <v>0</v>
      </c>
      <c r="K75" s="15">
        <f t="shared" si="27"/>
        <v>0</v>
      </c>
      <c r="L75" s="15">
        <f t="shared" si="27"/>
        <v>0</v>
      </c>
      <c r="M75" s="15">
        <f t="shared" si="27"/>
        <v>0</v>
      </c>
      <c r="N75" s="15">
        <f t="shared" si="27"/>
        <v>0</v>
      </c>
    </row>
    <row r="76" spans="1:14" ht="110.25">
      <c r="A76" s="66" t="s">
        <v>21</v>
      </c>
      <c r="B76" s="26" t="s">
        <v>22</v>
      </c>
      <c r="C76" s="26" t="s">
        <v>56</v>
      </c>
      <c r="D76" s="64" t="s">
        <v>538</v>
      </c>
      <c r="E76" s="64" t="s">
        <v>423</v>
      </c>
      <c r="F76" s="15">
        <f>SUM(G76:H76)</f>
        <v>15.6</v>
      </c>
      <c r="G76" s="15"/>
      <c r="H76" s="15">
        <v>15.6</v>
      </c>
      <c r="I76" s="15">
        <f>SUM(J76:K76)</f>
        <v>0</v>
      </c>
      <c r="J76" s="15"/>
      <c r="K76" s="15"/>
      <c r="L76" s="15">
        <f>SUM(M76:N76)</f>
        <v>0</v>
      </c>
      <c r="M76" s="15"/>
      <c r="N76" s="15"/>
    </row>
    <row r="77" spans="1:14" ht="47.25">
      <c r="A77" s="69" t="s">
        <v>479</v>
      </c>
      <c r="B77" s="62" t="s">
        <v>477</v>
      </c>
      <c r="C77" s="26"/>
      <c r="D77" s="73"/>
      <c r="E77" s="73"/>
      <c r="F77" s="15">
        <f>SUM(F78:F79)</f>
        <v>315</v>
      </c>
      <c r="G77" s="15">
        <f aca="true" t="shared" si="28" ref="G77:N77">SUM(G78:G79)</f>
        <v>0</v>
      </c>
      <c r="H77" s="15">
        <f t="shared" si="28"/>
        <v>315</v>
      </c>
      <c r="I77" s="15">
        <f t="shared" si="28"/>
        <v>0</v>
      </c>
      <c r="J77" s="15">
        <f t="shared" si="28"/>
        <v>0</v>
      </c>
      <c r="K77" s="15">
        <f t="shared" si="28"/>
        <v>0</v>
      </c>
      <c r="L77" s="15">
        <f t="shared" si="28"/>
        <v>0</v>
      </c>
      <c r="M77" s="15">
        <f t="shared" si="28"/>
        <v>0</v>
      </c>
      <c r="N77" s="15">
        <f t="shared" si="28"/>
        <v>0</v>
      </c>
    </row>
    <row r="78" spans="1:14" ht="63">
      <c r="A78" s="69" t="s">
        <v>466</v>
      </c>
      <c r="B78" s="26" t="s">
        <v>478</v>
      </c>
      <c r="C78" s="26" t="s">
        <v>386</v>
      </c>
      <c r="D78" s="64" t="s">
        <v>538</v>
      </c>
      <c r="E78" s="64" t="s">
        <v>281</v>
      </c>
      <c r="F78" s="15">
        <f>SUM(G78:H78)</f>
        <v>55</v>
      </c>
      <c r="G78" s="17"/>
      <c r="H78" s="17">
        <v>55</v>
      </c>
      <c r="I78" s="15">
        <f>SUM(J78:K78)</f>
        <v>0</v>
      </c>
      <c r="J78" s="17"/>
      <c r="K78" s="17"/>
      <c r="L78" s="15">
        <f>SUM(M78:N78)</f>
        <v>0</v>
      </c>
      <c r="M78" s="17"/>
      <c r="N78" s="17"/>
    </row>
    <row r="79" spans="1:14" ht="47.25">
      <c r="A79" s="69" t="s">
        <v>779</v>
      </c>
      <c r="B79" s="26" t="s">
        <v>478</v>
      </c>
      <c r="C79" s="26" t="s">
        <v>59</v>
      </c>
      <c r="D79" s="64" t="s">
        <v>538</v>
      </c>
      <c r="E79" s="64" t="s">
        <v>281</v>
      </c>
      <c r="F79" s="15">
        <f>SUM(G79:H79)</f>
        <v>260</v>
      </c>
      <c r="G79" s="17"/>
      <c r="H79" s="17">
        <v>260</v>
      </c>
      <c r="I79" s="15">
        <f>SUM(J79:K79)</f>
        <v>0</v>
      </c>
      <c r="J79" s="17"/>
      <c r="K79" s="17"/>
      <c r="L79" s="15">
        <f>SUM(M79:N79)</f>
        <v>0</v>
      </c>
      <c r="M79" s="17"/>
      <c r="N79" s="17"/>
    </row>
    <row r="80" spans="1:14" ht="47.25">
      <c r="A80" s="22" t="s">
        <v>37</v>
      </c>
      <c r="B80" s="144" t="s">
        <v>672</v>
      </c>
      <c r="C80" s="26"/>
      <c r="D80" s="26"/>
      <c r="E80" s="26"/>
      <c r="F80" s="15">
        <f>SUM(F81:F83)</f>
        <v>11528</v>
      </c>
      <c r="G80" s="15">
        <f aca="true" t="shared" si="29" ref="G80:N80">SUM(G81:G83)</f>
        <v>11528</v>
      </c>
      <c r="H80" s="15">
        <f t="shared" si="29"/>
        <v>0</v>
      </c>
      <c r="I80" s="15">
        <f t="shared" si="29"/>
        <v>11936</v>
      </c>
      <c r="J80" s="15">
        <f t="shared" si="29"/>
        <v>11936</v>
      </c>
      <c r="K80" s="15">
        <f t="shared" si="29"/>
        <v>0</v>
      </c>
      <c r="L80" s="15">
        <f t="shared" si="29"/>
        <v>12361</v>
      </c>
      <c r="M80" s="15">
        <f t="shared" si="29"/>
        <v>12361</v>
      </c>
      <c r="N80" s="15">
        <f t="shared" si="29"/>
        <v>0</v>
      </c>
    </row>
    <row r="81" spans="1:14" ht="283.5">
      <c r="A81" s="68" t="s">
        <v>531</v>
      </c>
      <c r="B81" s="145" t="s">
        <v>182</v>
      </c>
      <c r="C81" s="26" t="s">
        <v>384</v>
      </c>
      <c r="D81" s="64" t="s">
        <v>61</v>
      </c>
      <c r="E81" s="64" t="s">
        <v>280</v>
      </c>
      <c r="F81" s="15">
        <f>SUM(G81:H81)</f>
        <v>8800</v>
      </c>
      <c r="G81" s="15">
        <v>8800</v>
      </c>
      <c r="H81" s="15"/>
      <c r="I81" s="15">
        <f>SUM(J81:K81)</f>
        <v>9110</v>
      </c>
      <c r="J81" s="15">
        <v>9110</v>
      </c>
      <c r="K81" s="15"/>
      <c r="L81" s="15">
        <f>SUM(M81:N81)</f>
        <v>9437</v>
      </c>
      <c r="M81" s="15">
        <v>9437</v>
      </c>
      <c r="N81" s="15"/>
    </row>
    <row r="82" spans="1:14" ht="189">
      <c r="A82" s="68" t="s">
        <v>599</v>
      </c>
      <c r="B82" s="145" t="s">
        <v>182</v>
      </c>
      <c r="C82" s="26" t="s">
        <v>59</v>
      </c>
      <c r="D82" s="64" t="s">
        <v>61</v>
      </c>
      <c r="E82" s="64" t="s">
        <v>280</v>
      </c>
      <c r="F82" s="15">
        <f>SUM(G82:H82)</f>
        <v>2299</v>
      </c>
      <c r="G82" s="15">
        <v>2299</v>
      </c>
      <c r="H82" s="15"/>
      <c r="I82" s="15">
        <f>SUM(J82:K82)</f>
        <v>2380</v>
      </c>
      <c r="J82" s="15">
        <v>2380</v>
      </c>
      <c r="K82" s="15"/>
      <c r="L82" s="15">
        <f>SUM(M82:N82)</f>
        <v>2460</v>
      </c>
      <c r="M82" s="15">
        <v>2460</v>
      </c>
      <c r="N82" s="15"/>
    </row>
    <row r="83" spans="1:14" ht="220.5">
      <c r="A83" s="68" t="s">
        <v>567</v>
      </c>
      <c r="B83" s="145" t="s">
        <v>182</v>
      </c>
      <c r="C83" s="26" t="s">
        <v>56</v>
      </c>
      <c r="D83" s="64" t="s">
        <v>61</v>
      </c>
      <c r="E83" s="64" t="s">
        <v>280</v>
      </c>
      <c r="F83" s="15">
        <f>SUM(G83:H83)</f>
        <v>429</v>
      </c>
      <c r="G83" s="17">
        <v>429</v>
      </c>
      <c r="H83" s="17"/>
      <c r="I83" s="15">
        <f>SUM(J83:K83)</f>
        <v>446</v>
      </c>
      <c r="J83" s="17">
        <v>446</v>
      </c>
      <c r="K83" s="17"/>
      <c r="L83" s="15">
        <f>SUM(M83:N83)</f>
        <v>464</v>
      </c>
      <c r="M83" s="17">
        <v>464</v>
      </c>
      <c r="N83" s="17"/>
    </row>
    <row r="84" spans="1:14" s="21" customFormat="1" ht="78.75">
      <c r="A84" s="54" t="s">
        <v>995</v>
      </c>
      <c r="B84" s="140" t="s">
        <v>673</v>
      </c>
      <c r="C84" s="19"/>
      <c r="D84" s="19"/>
      <c r="E84" s="19"/>
      <c r="F84" s="20">
        <f aca="true" t="shared" si="30" ref="F84:N84">SUM(F85,F129,F136,F154,F157,F161,F165)</f>
        <v>153591.69999999998</v>
      </c>
      <c r="G84" s="20">
        <f t="shared" si="30"/>
        <v>146934.49999999997</v>
      </c>
      <c r="H84" s="20">
        <f t="shared" si="30"/>
        <v>6657.2</v>
      </c>
      <c r="I84" s="20">
        <f t="shared" si="30"/>
        <v>158091</v>
      </c>
      <c r="J84" s="20">
        <f t="shared" si="30"/>
        <v>153782</v>
      </c>
      <c r="K84" s="20">
        <f t="shared" si="30"/>
        <v>4309</v>
      </c>
      <c r="L84" s="20">
        <f t="shared" si="30"/>
        <v>160263.8</v>
      </c>
      <c r="M84" s="20">
        <f t="shared" si="30"/>
        <v>160263.8</v>
      </c>
      <c r="N84" s="20">
        <f t="shared" si="30"/>
        <v>0</v>
      </c>
    </row>
    <row r="85" spans="1:14" ht="126">
      <c r="A85" s="54" t="s">
        <v>996</v>
      </c>
      <c r="B85" s="85" t="s">
        <v>674</v>
      </c>
      <c r="C85" s="59"/>
      <c r="D85" s="59"/>
      <c r="E85" s="59"/>
      <c r="F85" s="58">
        <f aca="true" t="shared" si="31" ref="F85:N85">SUM(F86,F103)</f>
        <v>62557</v>
      </c>
      <c r="G85" s="58">
        <f t="shared" si="31"/>
        <v>57171.3</v>
      </c>
      <c r="H85" s="58">
        <f t="shared" si="31"/>
        <v>5385.7</v>
      </c>
      <c r="I85" s="58">
        <f t="shared" si="31"/>
        <v>62776.1</v>
      </c>
      <c r="J85" s="58">
        <f t="shared" si="31"/>
        <v>58467.1</v>
      </c>
      <c r="K85" s="58">
        <f t="shared" si="31"/>
        <v>4309</v>
      </c>
      <c r="L85" s="58">
        <f t="shared" si="31"/>
        <v>59657.9</v>
      </c>
      <c r="M85" s="137">
        <f t="shared" si="31"/>
        <v>59657.9</v>
      </c>
      <c r="N85" s="58">
        <f t="shared" si="31"/>
        <v>0</v>
      </c>
    </row>
    <row r="86" spans="1:14" ht="47.25">
      <c r="A86" s="22" t="s">
        <v>583</v>
      </c>
      <c r="B86" s="65" t="s">
        <v>675</v>
      </c>
      <c r="C86" s="59"/>
      <c r="D86" s="59"/>
      <c r="E86" s="59"/>
      <c r="F86" s="15">
        <f>SUM(F87:F102)</f>
        <v>29617.3</v>
      </c>
      <c r="G86" s="15">
        <f aca="true" t="shared" si="32" ref="G86:N86">SUM(G87:G102)</f>
        <v>29617.3</v>
      </c>
      <c r="H86" s="15">
        <f t="shared" si="32"/>
        <v>0</v>
      </c>
      <c r="I86" s="15">
        <f t="shared" si="32"/>
        <v>30076.1</v>
      </c>
      <c r="J86" s="15">
        <f t="shared" si="32"/>
        <v>30076.1</v>
      </c>
      <c r="K86" s="15">
        <f t="shared" si="32"/>
        <v>0</v>
      </c>
      <c r="L86" s="15">
        <f t="shared" si="32"/>
        <v>30549.9</v>
      </c>
      <c r="M86" s="15">
        <f t="shared" si="32"/>
        <v>30549.9</v>
      </c>
      <c r="N86" s="15">
        <f t="shared" si="32"/>
        <v>0</v>
      </c>
    </row>
    <row r="87" spans="1:14" ht="157.5">
      <c r="A87" s="68" t="s">
        <v>586</v>
      </c>
      <c r="B87" s="67" t="s">
        <v>734</v>
      </c>
      <c r="C87" s="26" t="s">
        <v>386</v>
      </c>
      <c r="D87" s="26" t="s">
        <v>61</v>
      </c>
      <c r="E87" s="26" t="s">
        <v>280</v>
      </c>
      <c r="F87" s="117">
        <f>SUM(G87:H87)</f>
        <v>1</v>
      </c>
      <c r="G87" s="118">
        <v>1</v>
      </c>
      <c r="H87" s="118"/>
      <c r="I87" s="117">
        <f>SUM(J87:K87)</f>
        <v>1</v>
      </c>
      <c r="J87" s="118">
        <v>1</v>
      </c>
      <c r="K87" s="118"/>
      <c r="L87" s="117">
        <f>SUM(M87:N87)</f>
        <v>1</v>
      </c>
      <c r="M87" s="118">
        <v>1</v>
      </c>
      <c r="N87" s="118"/>
    </row>
    <row r="88" spans="1:14" ht="141.75">
      <c r="A88" s="69" t="s">
        <v>505</v>
      </c>
      <c r="B88" s="67" t="s">
        <v>734</v>
      </c>
      <c r="C88" s="26" t="s">
        <v>59</v>
      </c>
      <c r="D88" s="26" t="s">
        <v>61</v>
      </c>
      <c r="E88" s="26" t="s">
        <v>280</v>
      </c>
      <c r="F88" s="117">
        <f>SUM(G88:H88)</f>
        <v>40</v>
      </c>
      <c r="G88" s="118">
        <v>40</v>
      </c>
      <c r="H88" s="118"/>
      <c r="I88" s="117">
        <f>SUM(J88:K88)</f>
        <v>43</v>
      </c>
      <c r="J88" s="118">
        <v>43</v>
      </c>
      <c r="K88" s="118"/>
      <c r="L88" s="117">
        <f>SUM(M88:N88)</f>
        <v>47</v>
      </c>
      <c r="M88" s="118">
        <v>47</v>
      </c>
      <c r="N88" s="118"/>
    </row>
    <row r="89" spans="1:14" ht="141.75">
      <c r="A89" s="69" t="s">
        <v>505</v>
      </c>
      <c r="B89" s="67" t="s">
        <v>81</v>
      </c>
      <c r="C89" s="26" t="s">
        <v>59</v>
      </c>
      <c r="D89" s="26" t="s">
        <v>61</v>
      </c>
      <c r="E89" s="26" t="s">
        <v>280</v>
      </c>
      <c r="F89" s="117">
        <f>SUM(G89:H89)</f>
        <v>29</v>
      </c>
      <c r="G89" s="118">
        <v>29</v>
      </c>
      <c r="H89" s="118"/>
      <c r="I89" s="117">
        <f>SUM(J89:K89)</f>
        <v>29</v>
      </c>
      <c r="J89" s="118">
        <v>29</v>
      </c>
      <c r="K89" s="118"/>
      <c r="L89" s="117">
        <f>SUM(M89:N89)</f>
        <v>29</v>
      </c>
      <c r="M89" s="118">
        <v>29</v>
      </c>
      <c r="N89" s="118"/>
    </row>
    <row r="90" spans="1:14" ht="78.75">
      <c r="A90" s="22" t="s">
        <v>609</v>
      </c>
      <c r="B90" s="67" t="s">
        <v>858</v>
      </c>
      <c r="C90" s="26" t="s">
        <v>386</v>
      </c>
      <c r="D90" s="26">
        <v>10</v>
      </c>
      <c r="E90" s="24" t="s">
        <v>280</v>
      </c>
      <c r="F90" s="15">
        <f aca="true" t="shared" si="33" ref="F90:F101">SUM(G90:H90)</f>
        <v>206</v>
      </c>
      <c r="G90" s="15">
        <v>206</v>
      </c>
      <c r="H90" s="15"/>
      <c r="I90" s="15">
        <f aca="true" t="shared" si="34" ref="I90:I101">SUM(J90:K90)</f>
        <v>206</v>
      </c>
      <c r="J90" s="15">
        <v>206</v>
      </c>
      <c r="K90" s="15"/>
      <c r="L90" s="15">
        <f aca="true" t="shared" si="35" ref="L90:L101">SUM(M90:N90)</f>
        <v>206</v>
      </c>
      <c r="M90" s="15">
        <v>206</v>
      </c>
      <c r="N90" s="15"/>
    </row>
    <row r="91" spans="1:14" ht="94.5">
      <c r="A91" s="22" t="s">
        <v>588</v>
      </c>
      <c r="B91" s="67" t="s">
        <v>858</v>
      </c>
      <c r="C91" s="26" t="s">
        <v>59</v>
      </c>
      <c r="D91" s="26">
        <v>10</v>
      </c>
      <c r="E91" s="24" t="s">
        <v>280</v>
      </c>
      <c r="F91" s="15">
        <f t="shared" si="33"/>
        <v>18060</v>
      </c>
      <c r="G91" s="17">
        <v>18060</v>
      </c>
      <c r="H91" s="17"/>
      <c r="I91" s="15">
        <f t="shared" si="34"/>
        <v>18060</v>
      </c>
      <c r="J91" s="17">
        <v>18060</v>
      </c>
      <c r="K91" s="17"/>
      <c r="L91" s="15">
        <f t="shared" si="35"/>
        <v>18060</v>
      </c>
      <c r="M91" s="17">
        <v>18060</v>
      </c>
      <c r="N91" s="17"/>
    </row>
    <row r="92" spans="1:14" ht="110.25">
      <c r="A92" s="22" t="s">
        <v>610</v>
      </c>
      <c r="B92" s="67" t="s">
        <v>859</v>
      </c>
      <c r="C92" s="26" t="s">
        <v>386</v>
      </c>
      <c r="D92" s="26">
        <v>10</v>
      </c>
      <c r="E92" s="24" t="s">
        <v>280</v>
      </c>
      <c r="F92" s="15">
        <f t="shared" si="33"/>
        <v>51</v>
      </c>
      <c r="G92" s="15">
        <v>51</v>
      </c>
      <c r="H92" s="15"/>
      <c r="I92" s="15">
        <f t="shared" si="34"/>
        <v>67</v>
      </c>
      <c r="J92" s="15">
        <v>67</v>
      </c>
      <c r="K92" s="15"/>
      <c r="L92" s="15">
        <f t="shared" si="35"/>
        <v>69</v>
      </c>
      <c r="M92" s="15">
        <v>69</v>
      </c>
      <c r="N92" s="15"/>
    </row>
    <row r="93" spans="1:14" ht="94.5">
      <c r="A93" s="22" t="s">
        <v>119</v>
      </c>
      <c r="B93" s="67" t="s">
        <v>859</v>
      </c>
      <c r="C93" s="26" t="s">
        <v>59</v>
      </c>
      <c r="D93" s="26">
        <v>10</v>
      </c>
      <c r="E93" s="24" t="s">
        <v>280</v>
      </c>
      <c r="F93" s="15">
        <f t="shared" si="33"/>
        <v>2121</v>
      </c>
      <c r="G93" s="17">
        <v>2121</v>
      </c>
      <c r="H93" s="17"/>
      <c r="I93" s="15">
        <f t="shared" si="34"/>
        <v>2192</v>
      </c>
      <c r="J93" s="17">
        <v>2192</v>
      </c>
      <c r="K93" s="17"/>
      <c r="L93" s="15">
        <f t="shared" si="35"/>
        <v>2280</v>
      </c>
      <c r="M93" s="17">
        <v>2280</v>
      </c>
      <c r="N93" s="17"/>
    </row>
    <row r="94" spans="1:14" ht="110.25">
      <c r="A94" s="66" t="s">
        <v>587</v>
      </c>
      <c r="B94" s="67" t="s">
        <v>913</v>
      </c>
      <c r="C94" s="26" t="s">
        <v>386</v>
      </c>
      <c r="D94" s="26">
        <v>10</v>
      </c>
      <c r="E94" s="24" t="s">
        <v>280</v>
      </c>
      <c r="F94" s="15">
        <f t="shared" si="33"/>
        <v>90</v>
      </c>
      <c r="G94" s="15">
        <v>90</v>
      </c>
      <c r="H94" s="15"/>
      <c r="I94" s="15">
        <f t="shared" si="34"/>
        <v>90</v>
      </c>
      <c r="J94" s="15">
        <v>90</v>
      </c>
      <c r="K94" s="15"/>
      <c r="L94" s="15">
        <f t="shared" si="35"/>
        <v>90</v>
      </c>
      <c r="M94" s="15">
        <v>90</v>
      </c>
      <c r="N94" s="15"/>
    </row>
    <row r="95" spans="1:14" ht="94.5">
      <c r="A95" s="66" t="s">
        <v>120</v>
      </c>
      <c r="B95" s="67" t="s">
        <v>913</v>
      </c>
      <c r="C95" s="26" t="s">
        <v>59</v>
      </c>
      <c r="D95" s="26">
        <v>10</v>
      </c>
      <c r="E95" s="24" t="s">
        <v>280</v>
      </c>
      <c r="F95" s="15">
        <f t="shared" si="33"/>
        <v>3466</v>
      </c>
      <c r="G95" s="17">
        <v>3466</v>
      </c>
      <c r="H95" s="17"/>
      <c r="I95" s="15">
        <f t="shared" si="34"/>
        <v>3608</v>
      </c>
      <c r="J95" s="17">
        <v>3608</v>
      </c>
      <c r="K95" s="17"/>
      <c r="L95" s="15">
        <f t="shared" si="35"/>
        <v>3756</v>
      </c>
      <c r="M95" s="17">
        <v>3756</v>
      </c>
      <c r="N95" s="17"/>
    </row>
    <row r="96" spans="1:14" ht="173.25">
      <c r="A96" s="66" t="s">
        <v>589</v>
      </c>
      <c r="B96" s="67" t="s">
        <v>914</v>
      </c>
      <c r="C96" s="26" t="s">
        <v>386</v>
      </c>
      <c r="D96" s="26">
        <v>10</v>
      </c>
      <c r="E96" s="24" t="s">
        <v>280</v>
      </c>
      <c r="F96" s="15">
        <f t="shared" si="33"/>
        <v>2</v>
      </c>
      <c r="G96" s="15">
        <v>2</v>
      </c>
      <c r="H96" s="15"/>
      <c r="I96" s="15">
        <f t="shared" si="34"/>
        <v>2</v>
      </c>
      <c r="J96" s="15">
        <v>2</v>
      </c>
      <c r="K96" s="15"/>
      <c r="L96" s="15">
        <f t="shared" si="35"/>
        <v>2</v>
      </c>
      <c r="M96" s="15">
        <v>2</v>
      </c>
      <c r="N96" s="15"/>
    </row>
    <row r="97" spans="1:14" ht="157.5">
      <c r="A97" s="66" t="s">
        <v>121</v>
      </c>
      <c r="B97" s="67" t="s">
        <v>914</v>
      </c>
      <c r="C97" s="26" t="s">
        <v>59</v>
      </c>
      <c r="D97" s="26">
        <v>10</v>
      </c>
      <c r="E97" s="24" t="s">
        <v>280</v>
      </c>
      <c r="F97" s="15">
        <f t="shared" si="33"/>
        <v>118</v>
      </c>
      <c r="G97" s="17">
        <v>118</v>
      </c>
      <c r="H97" s="17"/>
      <c r="I97" s="15">
        <f t="shared" si="34"/>
        <v>123</v>
      </c>
      <c r="J97" s="17">
        <v>123</v>
      </c>
      <c r="K97" s="17"/>
      <c r="L97" s="15">
        <f t="shared" si="35"/>
        <v>128</v>
      </c>
      <c r="M97" s="17">
        <v>128</v>
      </c>
      <c r="N97" s="17"/>
    </row>
    <row r="98" spans="1:14" ht="126">
      <c r="A98" s="66" t="s">
        <v>576</v>
      </c>
      <c r="B98" s="67" t="s">
        <v>915</v>
      </c>
      <c r="C98" s="26" t="s">
        <v>386</v>
      </c>
      <c r="D98" s="26">
        <v>10</v>
      </c>
      <c r="E98" s="24" t="s">
        <v>280</v>
      </c>
      <c r="F98" s="15">
        <f t="shared" si="33"/>
        <v>80</v>
      </c>
      <c r="G98" s="15">
        <v>80</v>
      </c>
      <c r="H98" s="15"/>
      <c r="I98" s="15">
        <f t="shared" si="34"/>
        <v>80</v>
      </c>
      <c r="J98" s="15">
        <v>80</v>
      </c>
      <c r="K98" s="15"/>
      <c r="L98" s="15">
        <f t="shared" si="35"/>
        <v>80</v>
      </c>
      <c r="M98" s="15">
        <v>80</v>
      </c>
      <c r="N98" s="15"/>
    </row>
    <row r="99" spans="1:14" ht="110.25">
      <c r="A99" s="66" t="s">
        <v>122</v>
      </c>
      <c r="B99" s="67" t="s">
        <v>915</v>
      </c>
      <c r="C99" s="26" t="s">
        <v>59</v>
      </c>
      <c r="D99" s="26">
        <v>10</v>
      </c>
      <c r="E99" s="24" t="s">
        <v>280</v>
      </c>
      <c r="F99" s="15">
        <f t="shared" si="33"/>
        <v>4005</v>
      </c>
      <c r="G99" s="17">
        <v>4005</v>
      </c>
      <c r="H99" s="17"/>
      <c r="I99" s="15">
        <f t="shared" si="34"/>
        <v>4168</v>
      </c>
      <c r="J99" s="17">
        <v>4168</v>
      </c>
      <c r="K99" s="17"/>
      <c r="L99" s="15">
        <f t="shared" si="35"/>
        <v>4338</v>
      </c>
      <c r="M99" s="17">
        <v>4338</v>
      </c>
      <c r="N99" s="17"/>
    </row>
    <row r="100" spans="1:14" ht="110.25">
      <c r="A100" s="22" t="s">
        <v>575</v>
      </c>
      <c r="B100" s="67" t="s">
        <v>916</v>
      </c>
      <c r="C100" s="26" t="s">
        <v>386</v>
      </c>
      <c r="D100" s="26">
        <v>10</v>
      </c>
      <c r="E100" s="24" t="s">
        <v>280</v>
      </c>
      <c r="F100" s="15">
        <f t="shared" si="33"/>
        <v>26</v>
      </c>
      <c r="G100" s="15">
        <v>26</v>
      </c>
      <c r="H100" s="15"/>
      <c r="I100" s="15">
        <f t="shared" si="34"/>
        <v>26</v>
      </c>
      <c r="J100" s="15">
        <v>26</v>
      </c>
      <c r="K100" s="15"/>
      <c r="L100" s="15">
        <f t="shared" si="35"/>
        <v>26</v>
      </c>
      <c r="M100" s="15">
        <v>26</v>
      </c>
      <c r="N100" s="15"/>
    </row>
    <row r="101" spans="1:14" ht="94.5">
      <c r="A101" s="22" t="s">
        <v>563</v>
      </c>
      <c r="B101" s="67" t="s">
        <v>916</v>
      </c>
      <c r="C101" s="26" t="s">
        <v>59</v>
      </c>
      <c r="D101" s="26">
        <v>10</v>
      </c>
      <c r="E101" s="24" t="s">
        <v>280</v>
      </c>
      <c r="F101" s="15">
        <f t="shared" si="33"/>
        <v>1022</v>
      </c>
      <c r="G101" s="17">
        <v>1022</v>
      </c>
      <c r="H101" s="17"/>
      <c r="I101" s="15">
        <f t="shared" si="34"/>
        <v>1064</v>
      </c>
      <c r="J101" s="17">
        <v>1064</v>
      </c>
      <c r="K101" s="17"/>
      <c r="L101" s="15">
        <f t="shared" si="35"/>
        <v>1108</v>
      </c>
      <c r="M101" s="17">
        <v>1108</v>
      </c>
      <c r="N101" s="17"/>
    </row>
    <row r="102" spans="1:14" ht="110.25">
      <c r="A102" s="69" t="s">
        <v>232</v>
      </c>
      <c r="B102" s="67" t="s">
        <v>231</v>
      </c>
      <c r="C102" s="26" t="s">
        <v>59</v>
      </c>
      <c r="D102" s="26">
        <v>10</v>
      </c>
      <c r="E102" s="24" t="s">
        <v>280</v>
      </c>
      <c r="F102" s="15">
        <f>SUM(G102:H102)</f>
        <v>300.3</v>
      </c>
      <c r="G102" s="17">
        <v>300.3</v>
      </c>
      <c r="H102" s="17"/>
      <c r="I102" s="15">
        <f>SUM(J102:K102)</f>
        <v>317.1</v>
      </c>
      <c r="J102" s="17">
        <v>317.1</v>
      </c>
      <c r="K102" s="17"/>
      <c r="L102" s="15">
        <f>SUM(M102:N102)</f>
        <v>329.9</v>
      </c>
      <c r="M102" s="17">
        <v>329.9</v>
      </c>
      <c r="N102" s="17"/>
    </row>
    <row r="103" spans="1:14" ht="47.25">
      <c r="A103" s="66" t="s">
        <v>354</v>
      </c>
      <c r="B103" s="62" t="s">
        <v>643</v>
      </c>
      <c r="C103" s="59"/>
      <c r="D103" s="59"/>
      <c r="E103" s="59"/>
      <c r="F103" s="15">
        <f>SUM(F104:F128)</f>
        <v>32939.7</v>
      </c>
      <c r="G103" s="15">
        <f aca="true" t="shared" si="36" ref="G103:N103">SUM(G104:G128)</f>
        <v>27554</v>
      </c>
      <c r="H103" s="15">
        <f t="shared" si="36"/>
        <v>5385.7</v>
      </c>
      <c r="I103" s="15">
        <f t="shared" si="36"/>
        <v>32700</v>
      </c>
      <c r="J103" s="15">
        <f t="shared" si="36"/>
        <v>28391</v>
      </c>
      <c r="K103" s="15">
        <f t="shared" si="36"/>
        <v>4309</v>
      </c>
      <c r="L103" s="15">
        <f t="shared" si="36"/>
        <v>29108</v>
      </c>
      <c r="M103" s="15">
        <f t="shared" si="36"/>
        <v>29108</v>
      </c>
      <c r="N103" s="15">
        <f t="shared" si="36"/>
        <v>0</v>
      </c>
    </row>
    <row r="104" spans="1:14" ht="63">
      <c r="A104" s="22" t="s">
        <v>542</v>
      </c>
      <c r="B104" s="26" t="s">
        <v>894</v>
      </c>
      <c r="C104" s="26" t="s">
        <v>386</v>
      </c>
      <c r="D104" s="26" t="s">
        <v>61</v>
      </c>
      <c r="E104" s="24" t="s">
        <v>418</v>
      </c>
      <c r="F104" s="15">
        <f>SUM(G104:H104)</f>
        <v>49</v>
      </c>
      <c r="G104" s="15"/>
      <c r="H104" s="15">
        <v>49</v>
      </c>
      <c r="I104" s="15">
        <f>SUM(J104:K104)</f>
        <v>49</v>
      </c>
      <c r="J104" s="15"/>
      <c r="K104" s="15">
        <v>49</v>
      </c>
      <c r="L104" s="15">
        <f>SUM(M104:N104)</f>
        <v>0</v>
      </c>
      <c r="M104" s="15"/>
      <c r="N104" s="15">
        <v>0</v>
      </c>
    </row>
    <row r="105" spans="1:14" ht="47.25">
      <c r="A105" s="22" t="s">
        <v>543</v>
      </c>
      <c r="B105" s="26" t="s">
        <v>894</v>
      </c>
      <c r="C105" s="26" t="s">
        <v>59</v>
      </c>
      <c r="D105" s="26" t="s">
        <v>61</v>
      </c>
      <c r="E105" s="24" t="s">
        <v>418</v>
      </c>
      <c r="F105" s="15">
        <f>SUM(G105:H105)</f>
        <v>4260</v>
      </c>
      <c r="G105" s="17"/>
      <c r="H105" s="17">
        <v>4260</v>
      </c>
      <c r="I105" s="15">
        <f>SUM(J105:K105)</f>
        <v>4260</v>
      </c>
      <c r="J105" s="17"/>
      <c r="K105" s="17">
        <v>4260</v>
      </c>
      <c r="L105" s="15">
        <f>SUM(M105:N105)</f>
        <v>0</v>
      </c>
      <c r="M105" s="17"/>
      <c r="N105" s="17">
        <v>0</v>
      </c>
    </row>
    <row r="106" spans="1:14" ht="126">
      <c r="A106" s="22" t="s">
        <v>574</v>
      </c>
      <c r="B106" s="67" t="s">
        <v>933</v>
      </c>
      <c r="C106" s="26" t="s">
        <v>59</v>
      </c>
      <c r="D106" s="26">
        <v>10</v>
      </c>
      <c r="E106" s="24" t="s">
        <v>280</v>
      </c>
      <c r="F106" s="17">
        <f>SUM(G106:H106)</f>
        <v>0</v>
      </c>
      <c r="G106" s="17"/>
      <c r="H106" s="17">
        <v>0</v>
      </c>
      <c r="I106" s="17">
        <f aca="true" t="shared" si="37" ref="I106:I117">SUM(J106:K106)</f>
        <v>0</v>
      </c>
      <c r="J106" s="17"/>
      <c r="K106" s="17"/>
      <c r="L106" s="17">
        <f aca="true" t="shared" si="38" ref="L106:L117">SUM(M106:N106)</f>
        <v>0</v>
      </c>
      <c r="M106" s="92"/>
      <c r="N106" s="17"/>
    </row>
    <row r="107" spans="1:14" ht="47.25">
      <c r="A107" s="69" t="s">
        <v>779</v>
      </c>
      <c r="B107" s="67" t="s">
        <v>778</v>
      </c>
      <c r="C107" s="26" t="s">
        <v>59</v>
      </c>
      <c r="D107" s="26">
        <v>10</v>
      </c>
      <c r="E107" s="24" t="s">
        <v>280</v>
      </c>
      <c r="F107" s="17">
        <f>SUM(G107:H107)</f>
        <v>1076.7</v>
      </c>
      <c r="G107" s="17"/>
      <c r="H107" s="17">
        <v>1076.7</v>
      </c>
      <c r="I107" s="17">
        <f t="shared" si="37"/>
        <v>0</v>
      </c>
      <c r="J107" s="17"/>
      <c r="K107" s="17"/>
      <c r="L107" s="17">
        <f t="shared" si="38"/>
        <v>0</v>
      </c>
      <c r="M107" s="92"/>
      <c r="N107" s="17"/>
    </row>
    <row r="108" spans="1:14" ht="94.5">
      <c r="A108" s="66" t="s">
        <v>202</v>
      </c>
      <c r="B108" s="67" t="s">
        <v>860</v>
      </c>
      <c r="C108" s="26" t="s">
        <v>386</v>
      </c>
      <c r="D108" s="26" t="s">
        <v>61</v>
      </c>
      <c r="E108" s="24" t="s">
        <v>280</v>
      </c>
      <c r="F108" s="15">
        <f aca="true" t="shared" si="39" ref="F108:F117">SUM(G108:H108)</f>
        <v>2</v>
      </c>
      <c r="G108" s="17">
        <v>2</v>
      </c>
      <c r="H108" s="17"/>
      <c r="I108" s="15">
        <f t="shared" si="37"/>
        <v>2</v>
      </c>
      <c r="J108" s="17">
        <v>2</v>
      </c>
      <c r="K108" s="17"/>
      <c r="L108" s="15">
        <f t="shared" si="38"/>
        <v>2</v>
      </c>
      <c r="M108" s="17">
        <v>2</v>
      </c>
      <c r="N108" s="17"/>
    </row>
    <row r="109" spans="1:14" ht="78.75">
      <c r="A109" s="66" t="s">
        <v>296</v>
      </c>
      <c r="B109" s="67" t="s">
        <v>860</v>
      </c>
      <c r="C109" s="26" t="s">
        <v>59</v>
      </c>
      <c r="D109" s="26" t="s">
        <v>61</v>
      </c>
      <c r="E109" s="24" t="s">
        <v>280</v>
      </c>
      <c r="F109" s="15">
        <f t="shared" si="39"/>
        <v>186</v>
      </c>
      <c r="G109" s="17">
        <v>186</v>
      </c>
      <c r="H109" s="17"/>
      <c r="I109" s="15">
        <f t="shared" si="37"/>
        <v>193</v>
      </c>
      <c r="J109" s="17">
        <v>193</v>
      </c>
      <c r="K109" s="17"/>
      <c r="L109" s="15">
        <f t="shared" si="38"/>
        <v>201</v>
      </c>
      <c r="M109" s="17">
        <v>201</v>
      </c>
      <c r="N109" s="17"/>
    </row>
    <row r="110" spans="1:14" ht="94.5">
      <c r="A110" s="66" t="s">
        <v>129</v>
      </c>
      <c r="B110" s="67" t="s">
        <v>861</v>
      </c>
      <c r="C110" s="26" t="s">
        <v>386</v>
      </c>
      <c r="D110" s="26" t="s">
        <v>61</v>
      </c>
      <c r="E110" s="24" t="s">
        <v>280</v>
      </c>
      <c r="F110" s="15">
        <f t="shared" si="39"/>
        <v>1</v>
      </c>
      <c r="G110" s="15">
        <v>1</v>
      </c>
      <c r="H110" s="15"/>
      <c r="I110" s="15">
        <f t="shared" si="37"/>
        <v>1</v>
      </c>
      <c r="J110" s="15">
        <v>1</v>
      </c>
      <c r="K110" s="15"/>
      <c r="L110" s="15">
        <f t="shared" si="38"/>
        <v>1</v>
      </c>
      <c r="M110" s="15">
        <v>1</v>
      </c>
      <c r="N110" s="15"/>
    </row>
    <row r="111" spans="1:14" ht="78.75">
      <c r="A111" s="66" t="s">
        <v>799</v>
      </c>
      <c r="B111" s="67" t="s">
        <v>861</v>
      </c>
      <c r="C111" s="26" t="s">
        <v>59</v>
      </c>
      <c r="D111" s="26" t="s">
        <v>61</v>
      </c>
      <c r="E111" s="24" t="s">
        <v>280</v>
      </c>
      <c r="F111" s="15">
        <f t="shared" si="39"/>
        <v>123</v>
      </c>
      <c r="G111" s="17">
        <v>123</v>
      </c>
      <c r="H111" s="17"/>
      <c r="I111" s="15">
        <f t="shared" si="37"/>
        <v>128</v>
      </c>
      <c r="J111" s="17">
        <v>128</v>
      </c>
      <c r="K111" s="17"/>
      <c r="L111" s="15">
        <f t="shared" si="38"/>
        <v>133</v>
      </c>
      <c r="M111" s="17">
        <v>133</v>
      </c>
      <c r="N111" s="17"/>
    </row>
    <row r="112" spans="1:14" ht="236.25">
      <c r="A112" s="66" t="s">
        <v>748</v>
      </c>
      <c r="B112" s="67" t="s">
        <v>862</v>
      </c>
      <c r="C112" s="26" t="s">
        <v>386</v>
      </c>
      <c r="D112" s="26">
        <v>10</v>
      </c>
      <c r="E112" s="24" t="s">
        <v>280</v>
      </c>
      <c r="F112" s="15">
        <f t="shared" si="39"/>
        <v>1</v>
      </c>
      <c r="G112" s="15">
        <v>1</v>
      </c>
      <c r="H112" s="15"/>
      <c r="I112" s="15">
        <f t="shared" si="37"/>
        <v>1</v>
      </c>
      <c r="J112" s="15">
        <v>1</v>
      </c>
      <c r="K112" s="15"/>
      <c r="L112" s="15">
        <f t="shared" si="38"/>
        <v>1</v>
      </c>
      <c r="M112" s="15">
        <v>1</v>
      </c>
      <c r="N112" s="15"/>
    </row>
    <row r="113" spans="1:14" ht="220.5">
      <c r="A113" s="66" t="s">
        <v>749</v>
      </c>
      <c r="B113" s="67" t="s">
        <v>862</v>
      </c>
      <c r="C113" s="26" t="s">
        <v>59</v>
      </c>
      <c r="D113" s="26">
        <v>10</v>
      </c>
      <c r="E113" s="24" t="s">
        <v>280</v>
      </c>
      <c r="F113" s="15">
        <f t="shared" si="39"/>
        <v>77</v>
      </c>
      <c r="G113" s="17">
        <v>77</v>
      </c>
      <c r="H113" s="17"/>
      <c r="I113" s="15">
        <f t="shared" si="37"/>
        <v>79</v>
      </c>
      <c r="J113" s="17">
        <v>79</v>
      </c>
      <c r="K113" s="17"/>
      <c r="L113" s="15">
        <f t="shared" si="38"/>
        <v>83</v>
      </c>
      <c r="M113" s="17">
        <v>83</v>
      </c>
      <c r="N113" s="17"/>
    </row>
    <row r="114" spans="1:14" ht="94.5">
      <c r="A114" s="66" t="s">
        <v>864</v>
      </c>
      <c r="B114" s="67" t="s">
        <v>863</v>
      </c>
      <c r="C114" s="26" t="s">
        <v>386</v>
      </c>
      <c r="D114" s="26" t="s">
        <v>61</v>
      </c>
      <c r="E114" s="24" t="s">
        <v>280</v>
      </c>
      <c r="F114" s="15">
        <f t="shared" si="39"/>
        <v>58.5</v>
      </c>
      <c r="G114" s="15">
        <v>58.5</v>
      </c>
      <c r="H114" s="15"/>
      <c r="I114" s="15">
        <f t="shared" si="37"/>
        <v>90</v>
      </c>
      <c r="J114" s="15">
        <v>90</v>
      </c>
      <c r="K114" s="15"/>
      <c r="L114" s="15">
        <f t="shared" si="38"/>
        <v>127</v>
      </c>
      <c r="M114" s="15">
        <v>127</v>
      </c>
      <c r="N114" s="15"/>
    </row>
    <row r="115" spans="1:14" ht="94.5">
      <c r="A115" s="66" t="s">
        <v>864</v>
      </c>
      <c r="B115" s="67" t="s">
        <v>863</v>
      </c>
      <c r="C115" s="26" t="s">
        <v>59</v>
      </c>
      <c r="D115" s="26" t="s">
        <v>61</v>
      </c>
      <c r="E115" s="24" t="s">
        <v>280</v>
      </c>
      <c r="F115" s="15">
        <f t="shared" si="39"/>
        <v>5960.5</v>
      </c>
      <c r="G115" s="17">
        <v>5960.5</v>
      </c>
      <c r="H115" s="17"/>
      <c r="I115" s="15">
        <f t="shared" si="37"/>
        <v>6169</v>
      </c>
      <c r="J115" s="17">
        <v>6169</v>
      </c>
      <c r="K115" s="17"/>
      <c r="L115" s="15">
        <f t="shared" si="38"/>
        <v>6382</v>
      </c>
      <c r="M115" s="17">
        <v>6382</v>
      </c>
      <c r="N115" s="17"/>
    </row>
    <row r="116" spans="1:14" ht="78.75">
      <c r="A116" s="66" t="s">
        <v>865</v>
      </c>
      <c r="B116" s="67" t="s">
        <v>911</v>
      </c>
      <c r="C116" s="26" t="s">
        <v>386</v>
      </c>
      <c r="D116" s="26">
        <v>10</v>
      </c>
      <c r="E116" s="24" t="s">
        <v>280</v>
      </c>
      <c r="F116" s="15">
        <f t="shared" si="39"/>
        <v>1</v>
      </c>
      <c r="G116" s="15">
        <v>1</v>
      </c>
      <c r="H116" s="15"/>
      <c r="I116" s="15">
        <f t="shared" si="37"/>
        <v>1</v>
      </c>
      <c r="J116" s="15">
        <v>1</v>
      </c>
      <c r="K116" s="15"/>
      <c r="L116" s="15">
        <f t="shared" si="38"/>
        <v>1</v>
      </c>
      <c r="M116" s="15">
        <v>1</v>
      </c>
      <c r="N116" s="15"/>
    </row>
    <row r="117" spans="1:14" ht="31.5">
      <c r="A117" s="66" t="s">
        <v>910</v>
      </c>
      <c r="B117" s="67" t="s">
        <v>911</v>
      </c>
      <c r="C117" s="26" t="s">
        <v>59</v>
      </c>
      <c r="D117" s="26">
        <v>10</v>
      </c>
      <c r="E117" s="24" t="s">
        <v>280</v>
      </c>
      <c r="F117" s="15">
        <f t="shared" si="39"/>
        <v>29</v>
      </c>
      <c r="G117" s="17">
        <v>29</v>
      </c>
      <c r="H117" s="17"/>
      <c r="I117" s="15">
        <f t="shared" si="37"/>
        <v>31</v>
      </c>
      <c r="J117" s="17">
        <v>31</v>
      </c>
      <c r="K117" s="17"/>
      <c r="L117" s="15">
        <f t="shared" si="38"/>
        <v>32</v>
      </c>
      <c r="M117" s="17">
        <v>32</v>
      </c>
      <c r="N117" s="17"/>
    </row>
    <row r="118" spans="1:14" ht="78.75">
      <c r="A118" s="69" t="s">
        <v>604</v>
      </c>
      <c r="B118" s="67" t="s">
        <v>603</v>
      </c>
      <c r="C118" s="26" t="s">
        <v>386</v>
      </c>
      <c r="D118" s="26">
        <v>10</v>
      </c>
      <c r="E118" s="24" t="s">
        <v>280</v>
      </c>
      <c r="F118" s="15">
        <f>SUM(G118:H118)</f>
        <v>1</v>
      </c>
      <c r="G118" s="17">
        <v>1</v>
      </c>
      <c r="H118" s="17"/>
      <c r="I118" s="15">
        <f>SUM(J118:K118)</f>
        <v>1</v>
      </c>
      <c r="J118" s="17">
        <v>1</v>
      </c>
      <c r="K118" s="17"/>
      <c r="L118" s="15">
        <f>SUM(M118:N118)</f>
        <v>1</v>
      </c>
      <c r="M118" s="17">
        <v>1</v>
      </c>
      <c r="N118" s="17"/>
    </row>
    <row r="119" spans="1:14" ht="78.75">
      <c r="A119" s="69" t="s">
        <v>605</v>
      </c>
      <c r="B119" s="67" t="s">
        <v>603</v>
      </c>
      <c r="C119" s="26" t="s">
        <v>59</v>
      </c>
      <c r="D119" s="26">
        <v>10</v>
      </c>
      <c r="E119" s="24" t="s">
        <v>280</v>
      </c>
      <c r="F119" s="15">
        <f>SUM(G119:H119)</f>
        <v>14</v>
      </c>
      <c r="G119" s="17">
        <v>14</v>
      </c>
      <c r="H119" s="17"/>
      <c r="I119" s="15">
        <f>SUM(J119:K119)</f>
        <v>15</v>
      </c>
      <c r="J119" s="17">
        <v>15</v>
      </c>
      <c r="K119" s="17"/>
      <c r="L119" s="15">
        <f>SUM(M119:N119)</f>
        <v>15</v>
      </c>
      <c r="M119" s="17">
        <v>15</v>
      </c>
      <c r="N119" s="17"/>
    </row>
    <row r="120" spans="1:14" ht="126">
      <c r="A120" s="69" t="s">
        <v>757</v>
      </c>
      <c r="B120" s="67" t="s">
        <v>597</v>
      </c>
      <c r="C120" s="26" t="s">
        <v>386</v>
      </c>
      <c r="D120" s="26">
        <v>10</v>
      </c>
      <c r="E120" s="24" t="s">
        <v>280</v>
      </c>
      <c r="F120" s="15">
        <f>SUM(G120:H120)</f>
        <v>1</v>
      </c>
      <c r="G120" s="17">
        <v>1</v>
      </c>
      <c r="H120" s="17"/>
      <c r="I120" s="15">
        <f>SUM(J120:K120)</f>
        <v>1</v>
      </c>
      <c r="J120" s="17">
        <v>1</v>
      </c>
      <c r="K120" s="17"/>
      <c r="L120" s="15">
        <f>SUM(M120:N120)</f>
        <v>1</v>
      </c>
      <c r="M120" s="17">
        <v>1</v>
      </c>
      <c r="N120" s="17"/>
    </row>
    <row r="121" spans="1:14" ht="94.5">
      <c r="A121" s="69" t="s">
        <v>596</v>
      </c>
      <c r="B121" s="67" t="s">
        <v>597</v>
      </c>
      <c r="C121" s="26" t="s">
        <v>59</v>
      </c>
      <c r="D121" s="26">
        <v>10</v>
      </c>
      <c r="E121" s="24" t="s">
        <v>280</v>
      </c>
      <c r="F121" s="15">
        <f>SUM(G121:H121)</f>
        <v>12</v>
      </c>
      <c r="G121" s="17">
        <v>12</v>
      </c>
      <c r="H121" s="17"/>
      <c r="I121" s="15">
        <f>SUM(J121:K121)</f>
        <v>12</v>
      </c>
      <c r="J121" s="17">
        <v>12</v>
      </c>
      <c r="K121" s="17"/>
      <c r="L121" s="15">
        <f>SUM(M121:N121)</f>
        <v>13</v>
      </c>
      <c r="M121" s="17">
        <v>13</v>
      </c>
      <c r="N121" s="17"/>
    </row>
    <row r="122" spans="1:14" ht="110.25">
      <c r="A122" s="66" t="s">
        <v>866</v>
      </c>
      <c r="B122" s="67" t="s">
        <v>912</v>
      </c>
      <c r="C122" s="26" t="s">
        <v>386</v>
      </c>
      <c r="D122" s="26">
        <v>10</v>
      </c>
      <c r="E122" s="24" t="s">
        <v>280</v>
      </c>
      <c r="F122" s="15">
        <f aca="true" t="shared" si="40" ref="F122:F128">SUM(G122:H122)</f>
        <v>183.8</v>
      </c>
      <c r="G122" s="15">
        <v>183.8</v>
      </c>
      <c r="H122" s="15"/>
      <c r="I122" s="15">
        <f aca="true" t="shared" si="41" ref="I122:I128">SUM(J122:K122)</f>
        <v>206.6</v>
      </c>
      <c r="J122" s="15">
        <v>206.6</v>
      </c>
      <c r="K122" s="15"/>
      <c r="L122" s="15">
        <f aca="true" t="shared" si="42" ref="L122:L128">SUM(M122:N122)</f>
        <v>237.8</v>
      </c>
      <c r="M122" s="15">
        <v>237.8</v>
      </c>
      <c r="N122" s="15"/>
    </row>
    <row r="123" spans="1:14" ht="94.5">
      <c r="A123" s="66" t="s">
        <v>868</v>
      </c>
      <c r="B123" s="67" t="s">
        <v>912</v>
      </c>
      <c r="C123" s="26" t="s">
        <v>59</v>
      </c>
      <c r="D123" s="26">
        <v>10</v>
      </c>
      <c r="E123" s="24" t="s">
        <v>280</v>
      </c>
      <c r="F123" s="15">
        <f t="shared" si="40"/>
        <v>11901.2</v>
      </c>
      <c r="G123" s="15">
        <v>11901.2</v>
      </c>
      <c r="H123" s="17"/>
      <c r="I123" s="15">
        <f t="shared" si="41"/>
        <v>12358.4</v>
      </c>
      <c r="J123" s="15">
        <v>12358.4</v>
      </c>
      <c r="K123" s="17"/>
      <c r="L123" s="15">
        <f t="shared" si="42"/>
        <v>12830.2</v>
      </c>
      <c r="M123" s="15">
        <v>12830.2</v>
      </c>
      <c r="N123" s="17"/>
    </row>
    <row r="124" spans="1:14" ht="78.75">
      <c r="A124" s="22" t="s">
        <v>288</v>
      </c>
      <c r="B124" s="67" t="s">
        <v>917</v>
      </c>
      <c r="C124" s="26" t="s">
        <v>386</v>
      </c>
      <c r="D124" s="26" t="s">
        <v>61</v>
      </c>
      <c r="E124" s="24" t="s">
        <v>280</v>
      </c>
      <c r="F124" s="15">
        <f t="shared" si="40"/>
        <v>2</v>
      </c>
      <c r="G124" s="15">
        <v>2</v>
      </c>
      <c r="H124" s="15"/>
      <c r="I124" s="15">
        <f t="shared" si="41"/>
        <v>2</v>
      </c>
      <c r="J124" s="15">
        <v>2</v>
      </c>
      <c r="K124" s="15"/>
      <c r="L124" s="15">
        <f t="shared" si="42"/>
        <v>2</v>
      </c>
      <c r="M124" s="15">
        <v>2</v>
      </c>
      <c r="N124" s="15"/>
    </row>
    <row r="125" spans="1:14" ht="78.75">
      <c r="A125" s="22" t="s">
        <v>288</v>
      </c>
      <c r="B125" s="67" t="s">
        <v>917</v>
      </c>
      <c r="C125" s="26" t="s">
        <v>59</v>
      </c>
      <c r="D125" s="26" t="s">
        <v>61</v>
      </c>
      <c r="E125" s="24" t="s">
        <v>280</v>
      </c>
      <c r="F125" s="15">
        <f t="shared" si="40"/>
        <v>153</v>
      </c>
      <c r="G125" s="17">
        <v>153</v>
      </c>
      <c r="H125" s="17"/>
      <c r="I125" s="15">
        <f t="shared" si="41"/>
        <v>159</v>
      </c>
      <c r="J125" s="17">
        <v>159</v>
      </c>
      <c r="K125" s="17"/>
      <c r="L125" s="15">
        <f t="shared" si="42"/>
        <v>165</v>
      </c>
      <c r="M125" s="17">
        <v>165</v>
      </c>
      <c r="N125" s="17"/>
    </row>
    <row r="126" spans="1:14" ht="189">
      <c r="A126" s="22" t="s">
        <v>867</v>
      </c>
      <c r="B126" s="67" t="s">
        <v>934</v>
      </c>
      <c r="C126" s="26" t="s">
        <v>59</v>
      </c>
      <c r="D126" s="26">
        <v>10</v>
      </c>
      <c r="E126" s="24" t="s">
        <v>280</v>
      </c>
      <c r="F126" s="15">
        <f t="shared" si="40"/>
        <v>8</v>
      </c>
      <c r="G126" s="15">
        <v>8</v>
      </c>
      <c r="H126" s="15">
        <v>0</v>
      </c>
      <c r="I126" s="15">
        <f t="shared" si="41"/>
        <v>8</v>
      </c>
      <c r="J126" s="15">
        <v>8</v>
      </c>
      <c r="K126" s="15">
        <v>0</v>
      </c>
      <c r="L126" s="15">
        <f t="shared" si="42"/>
        <v>8</v>
      </c>
      <c r="M126" s="15">
        <v>8</v>
      </c>
      <c r="N126" s="15">
        <v>0</v>
      </c>
    </row>
    <row r="127" spans="1:14" ht="141.75">
      <c r="A127" s="119" t="s">
        <v>732</v>
      </c>
      <c r="B127" s="67" t="s">
        <v>595</v>
      </c>
      <c r="C127" s="26" t="s">
        <v>386</v>
      </c>
      <c r="D127" s="26" t="s">
        <v>61</v>
      </c>
      <c r="E127" s="24" t="s">
        <v>280</v>
      </c>
      <c r="F127" s="15">
        <f t="shared" si="40"/>
        <v>131.1</v>
      </c>
      <c r="G127" s="17">
        <v>131.1</v>
      </c>
      <c r="H127" s="17"/>
      <c r="I127" s="15">
        <f t="shared" si="41"/>
        <v>131.7</v>
      </c>
      <c r="J127" s="17">
        <v>131.7</v>
      </c>
      <c r="K127" s="17"/>
      <c r="L127" s="15">
        <f t="shared" si="42"/>
        <v>130.7</v>
      </c>
      <c r="M127" s="17">
        <v>130.7</v>
      </c>
      <c r="N127" s="17"/>
    </row>
    <row r="128" spans="1:14" ht="141.75">
      <c r="A128" s="119" t="s">
        <v>733</v>
      </c>
      <c r="B128" s="67" t="s">
        <v>595</v>
      </c>
      <c r="C128" s="26" t="s">
        <v>59</v>
      </c>
      <c r="D128" s="26" t="s">
        <v>61</v>
      </c>
      <c r="E128" s="24" t="s">
        <v>280</v>
      </c>
      <c r="F128" s="15">
        <f t="shared" si="40"/>
        <v>8707.9</v>
      </c>
      <c r="G128" s="17">
        <v>8707.9</v>
      </c>
      <c r="H128" s="17"/>
      <c r="I128" s="15">
        <f t="shared" si="41"/>
        <v>8801.3</v>
      </c>
      <c r="J128" s="17">
        <v>8801.3</v>
      </c>
      <c r="K128" s="17"/>
      <c r="L128" s="15">
        <f t="shared" si="42"/>
        <v>8741.3</v>
      </c>
      <c r="M128" s="17">
        <v>8741.3</v>
      </c>
      <c r="N128" s="17"/>
    </row>
    <row r="129" spans="1:14" s="21" customFormat="1" ht="126">
      <c r="A129" s="54" t="s">
        <v>938</v>
      </c>
      <c r="B129" s="126" t="s">
        <v>676</v>
      </c>
      <c r="C129" s="59"/>
      <c r="D129" s="59"/>
      <c r="E129" s="59"/>
      <c r="F129" s="58">
        <f>F130</f>
        <v>57323</v>
      </c>
      <c r="G129" s="58">
        <f aca="true" t="shared" si="43" ref="G129:N129">G130</f>
        <v>57323</v>
      </c>
      <c r="H129" s="58">
        <f t="shared" si="43"/>
        <v>0</v>
      </c>
      <c r="I129" s="58">
        <f t="shared" si="43"/>
        <v>61224</v>
      </c>
      <c r="J129" s="58">
        <f t="shared" si="43"/>
        <v>61224</v>
      </c>
      <c r="K129" s="58">
        <f t="shared" si="43"/>
        <v>0</v>
      </c>
      <c r="L129" s="58">
        <f t="shared" si="43"/>
        <v>64779</v>
      </c>
      <c r="M129" s="137">
        <f t="shared" si="43"/>
        <v>64779</v>
      </c>
      <c r="N129" s="58">
        <f t="shared" si="43"/>
        <v>0</v>
      </c>
    </row>
    <row r="130" spans="1:14" s="21" customFormat="1" ht="63">
      <c r="A130" s="22" t="s">
        <v>753</v>
      </c>
      <c r="B130" s="65" t="s">
        <v>677</v>
      </c>
      <c r="C130" s="59"/>
      <c r="D130" s="59"/>
      <c r="E130" s="59"/>
      <c r="F130" s="15">
        <f aca="true" t="shared" si="44" ref="F130:N130">SUM(F131:F135)</f>
        <v>57323</v>
      </c>
      <c r="G130" s="15">
        <f t="shared" si="44"/>
        <v>57323</v>
      </c>
      <c r="H130" s="15">
        <f t="shared" si="44"/>
        <v>0</v>
      </c>
      <c r="I130" s="15">
        <f t="shared" si="44"/>
        <v>61224</v>
      </c>
      <c r="J130" s="15">
        <f t="shared" si="44"/>
        <v>61224</v>
      </c>
      <c r="K130" s="15">
        <f t="shared" si="44"/>
        <v>0</v>
      </c>
      <c r="L130" s="15">
        <f t="shared" si="44"/>
        <v>64779</v>
      </c>
      <c r="M130" s="93">
        <f t="shared" si="44"/>
        <v>64779</v>
      </c>
      <c r="N130" s="15">
        <f t="shared" si="44"/>
        <v>0</v>
      </c>
    </row>
    <row r="131" spans="1:14" ht="173.25">
      <c r="A131" s="68" t="s">
        <v>611</v>
      </c>
      <c r="B131" s="67" t="s">
        <v>895</v>
      </c>
      <c r="C131" s="26" t="s">
        <v>384</v>
      </c>
      <c r="D131" s="26" t="s">
        <v>61</v>
      </c>
      <c r="E131" s="24" t="s">
        <v>424</v>
      </c>
      <c r="F131" s="15">
        <f>SUM(G131:H131)</f>
        <v>3080</v>
      </c>
      <c r="G131" s="17">
        <v>3080</v>
      </c>
      <c r="H131" s="17"/>
      <c r="I131" s="15">
        <f>SUM(J131:K131)</f>
        <v>3388</v>
      </c>
      <c r="J131" s="17">
        <v>3388</v>
      </c>
      <c r="K131" s="17"/>
      <c r="L131" s="15">
        <f>SUM(M131:N131)</f>
        <v>3726</v>
      </c>
      <c r="M131" s="17">
        <v>3726</v>
      </c>
      <c r="N131" s="17"/>
    </row>
    <row r="132" spans="1:14" ht="78.75">
      <c r="A132" s="68" t="s">
        <v>483</v>
      </c>
      <c r="B132" s="67" t="s">
        <v>895</v>
      </c>
      <c r="C132" s="26" t="s">
        <v>386</v>
      </c>
      <c r="D132" s="26" t="s">
        <v>61</v>
      </c>
      <c r="E132" s="24" t="s">
        <v>424</v>
      </c>
      <c r="F132" s="15">
        <f>SUM(G132:H132)</f>
        <v>1235</v>
      </c>
      <c r="G132" s="17">
        <v>1235</v>
      </c>
      <c r="H132" s="17"/>
      <c r="I132" s="15">
        <f>SUM(J132:K132)</f>
        <v>1419</v>
      </c>
      <c r="J132" s="17">
        <v>1419</v>
      </c>
      <c r="K132" s="17"/>
      <c r="L132" s="15">
        <f>SUM(M132:N132)</f>
        <v>1447</v>
      </c>
      <c r="M132" s="17">
        <v>1447</v>
      </c>
      <c r="N132" s="17"/>
    </row>
    <row r="133" spans="1:14" ht="94.5">
      <c r="A133" s="68" t="s">
        <v>565</v>
      </c>
      <c r="B133" s="67" t="s">
        <v>895</v>
      </c>
      <c r="C133" s="26" t="s">
        <v>56</v>
      </c>
      <c r="D133" s="26" t="s">
        <v>61</v>
      </c>
      <c r="E133" s="24" t="s">
        <v>424</v>
      </c>
      <c r="F133" s="15">
        <f>SUM(G133:H133)</f>
        <v>52655</v>
      </c>
      <c r="G133" s="17">
        <v>52655</v>
      </c>
      <c r="H133" s="17"/>
      <c r="I133" s="15">
        <f>SUM(J133:K133)</f>
        <v>56064</v>
      </c>
      <c r="J133" s="17">
        <v>56064</v>
      </c>
      <c r="K133" s="17"/>
      <c r="L133" s="15">
        <f>SUM(M133:N133)</f>
        <v>59253</v>
      </c>
      <c r="M133" s="17">
        <v>59253</v>
      </c>
      <c r="N133" s="17"/>
    </row>
    <row r="134" spans="1:14" ht="47.25">
      <c r="A134" s="68" t="s">
        <v>869</v>
      </c>
      <c r="B134" s="67" t="s">
        <v>895</v>
      </c>
      <c r="C134" s="26" t="s">
        <v>48</v>
      </c>
      <c r="D134" s="26" t="s">
        <v>61</v>
      </c>
      <c r="E134" s="24" t="s">
        <v>424</v>
      </c>
      <c r="F134" s="15">
        <f>SUM(G134:H134)</f>
        <v>15</v>
      </c>
      <c r="G134" s="17">
        <v>15</v>
      </c>
      <c r="H134" s="17"/>
      <c r="I134" s="15">
        <f>SUM(J134:K134)</f>
        <v>15</v>
      </c>
      <c r="J134" s="17">
        <v>15</v>
      </c>
      <c r="K134" s="17"/>
      <c r="L134" s="15">
        <f>SUM(M134:N134)</f>
        <v>15</v>
      </c>
      <c r="M134" s="17">
        <v>15</v>
      </c>
      <c r="N134" s="17"/>
    </row>
    <row r="135" spans="1:14" ht="173.25">
      <c r="A135" s="139" t="s">
        <v>568</v>
      </c>
      <c r="B135" s="67" t="s">
        <v>557</v>
      </c>
      <c r="C135" s="26" t="s">
        <v>56</v>
      </c>
      <c r="D135" s="26" t="s">
        <v>61</v>
      </c>
      <c r="E135" s="26" t="s">
        <v>280</v>
      </c>
      <c r="F135" s="15">
        <f>SUM(G135:H135)</f>
        <v>338</v>
      </c>
      <c r="G135" s="17">
        <v>338</v>
      </c>
      <c r="H135" s="17"/>
      <c r="I135" s="15">
        <f>SUM(J135:K135)</f>
        <v>338</v>
      </c>
      <c r="J135" s="17">
        <v>338</v>
      </c>
      <c r="K135" s="17"/>
      <c r="L135" s="15">
        <f>SUM(M135:N135)</f>
        <v>338</v>
      </c>
      <c r="M135" s="17">
        <v>338</v>
      </c>
      <c r="N135" s="17"/>
    </row>
    <row r="136" spans="1:14" s="21" customFormat="1" ht="110.25">
      <c r="A136" s="54" t="s">
        <v>875</v>
      </c>
      <c r="B136" s="126" t="s">
        <v>678</v>
      </c>
      <c r="C136" s="59"/>
      <c r="D136" s="59"/>
      <c r="E136" s="24"/>
      <c r="F136" s="58">
        <f>SUM(F137,F144)</f>
        <v>22106.5</v>
      </c>
      <c r="G136" s="58">
        <f aca="true" t="shared" si="45" ref="G136:N136">SUM(G137,G144)</f>
        <v>21794</v>
      </c>
      <c r="H136" s="58">
        <f t="shared" si="45"/>
        <v>312.5</v>
      </c>
      <c r="I136" s="58">
        <f t="shared" si="45"/>
        <v>23245</v>
      </c>
      <c r="J136" s="58">
        <f t="shared" si="45"/>
        <v>23245</v>
      </c>
      <c r="K136" s="58">
        <f t="shared" si="45"/>
        <v>0</v>
      </c>
      <c r="L136" s="58">
        <f t="shared" si="45"/>
        <v>24555</v>
      </c>
      <c r="M136" s="58">
        <f t="shared" si="45"/>
        <v>24555</v>
      </c>
      <c r="N136" s="58">
        <f t="shared" si="45"/>
        <v>0</v>
      </c>
    </row>
    <row r="137" spans="1:14" s="21" customFormat="1" ht="63">
      <c r="A137" s="22" t="s">
        <v>378</v>
      </c>
      <c r="B137" s="65" t="s">
        <v>679</v>
      </c>
      <c r="C137" s="59"/>
      <c r="D137" s="59"/>
      <c r="E137" s="59"/>
      <c r="F137" s="15">
        <f aca="true" t="shared" si="46" ref="F137:N137">SUM(F138:F143)</f>
        <v>16028.5</v>
      </c>
      <c r="G137" s="15">
        <f t="shared" si="46"/>
        <v>15740</v>
      </c>
      <c r="H137" s="15">
        <f t="shared" si="46"/>
        <v>288.5</v>
      </c>
      <c r="I137" s="15">
        <f t="shared" si="46"/>
        <v>16465</v>
      </c>
      <c r="J137" s="15">
        <f t="shared" si="46"/>
        <v>16465</v>
      </c>
      <c r="K137" s="15">
        <f t="shared" si="46"/>
        <v>0</v>
      </c>
      <c r="L137" s="15">
        <f t="shared" si="46"/>
        <v>17305</v>
      </c>
      <c r="M137" s="15">
        <f t="shared" si="46"/>
        <v>17305</v>
      </c>
      <c r="N137" s="15">
        <f t="shared" si="46"/>
        <v>0</v>
      </c>
    </row>
    <row r="138" spans="1:14" s="21" customFormat="1" ht="47.25">
      <c r="A138" s="69" t="s">
        <v>779</v>
      </c>
      <c r="B138" s="67" t="s">
        <v>780</v>
      </c>
      <c r="C138" s="26" t="s">
        <v>59</v>
      </c>
      <c r="D138" s="26">
        <v>10</v>
      </c>
      <c r="E138" s="24" t="s">
        <v>280</v>
      </c>
      <c r="F138" s="15">
        <f aca="true" t="shared" si="47" ref="F138:F143">SUM(G138:H138)</f>
        <v>288.5</v>
      </c>
      <c r="G138" s="15"/>
      <c r="H138" s="15">
        <v>288.5</v>
      </c>
      <c r="I138" s="15">
        <f aca="true" t="shared" si="48" ref="I138:I143">SUM(J138:K138)</f>
        <v>0</v>
      </c>
      <c r="J138" s="15"/>
      <c r="K138" s="15"/>
      <c r="L138" s="15">
        <f aca="true" t="shared" si="49" ref="L138:L143">SUM(M138:N138)</f>
        <v>0</v>
      </c>
      <c r="M138" s="93"/>
      <c r="N138" s="15"/>
    </row>
    <row r="139" spans="1:14" ht="78.75">
      <c r="A139" s="22" t="s">
        <v>784</v>
      </c>
      <c r="B139" s="67" t="s">
        <v>195</v>
      </c>
      <c r="C139" s="26" t="s">
        <v>386</v>
      </c>
      <c r="D139" s="26" t="s">
        <v>61</v>
      </c>
      <c r="E139" s="24" t="s">
        <v>280</v>
      </c>
      <c r="F139" s="15">
        <f t="shared" si="47"/>
        <v>73.5</v>
      </c>
      <c r="G139" s="15">
        <v>73.5</v>
      </c>
      <c r="H139" s="15"/>
      <c r="I139" s="15">
        <f t="shared" si="48"/>
        <v>69</v>
      </c>
      <c r="J139" s="15">
        <v>69</v>
      </c>
      <c r="K139" s="15"/>
      <c r="L139" s="15">
        <f t="shared" si="49"/>
        <v>72</v>
      </c>
      <c r="M139" s="15">
        <v>72</v>
      </c>
      <c r="N139" s="15"/>
    </row>
    <row r="140" spans="1:14" ht="63">
      <c r="A140" s="22" t="s">
        <v>629</v>
      </c>
      <c r="B140" s="67" t="s">
        <v>195</v>
      </c>
      <c r="C140" s="26" t="s">
        <v>59</v>
      </c>
      <c r="D140" s="26" t="s">
        <v>61</v>
      </c>
      <c r="E140" s="24" t="s">
        <v>280</v>
      </c>
      <c r="F140" s="15">
        <f t="shared" si="47"/>
        <v>8334.5</v>
      </c>
      <c r="G140" s="17">
        <v>8334.5</v>
      </c>
      <c r="H140" s="17"/>
      <c r="I140" s="15">
        <f t="shared" si="48"/>
        <v>8681</v>
      </c>
      <c r="J140" s="17">
        <v>8681</v>
      </c>
      <c r="K140" s="17"/>
      <c r="L140" s="15">
        <f t="shared" si="49"/>
        <v>9029</v>
      </c>
      <c r="M140" s="17">
        <v>9029</v>
      </c>
      <c r="N140" s="17"/>
    </row>
    <row r="141" spans="1:14" ht="78.75">
      <c r="A141" s="22" t="s">
        <v>783</v>
      </c>
      <c r="B141" s="67" t="s">
        <v>184</v>
      </c>
      <c r="C141" s="26" t="s">
        <v>386</v>
      </c>
      <c r="D141" s="26">
        <v>10</v>
      </c>
      <c r="E141" s="24" t="s">
        <v>280</v>
      </c>
      <c r="F141" s="15">
        <f t="shared" si="47"/>
        <v>1</v>
      </c>
      <c r="G141" s="15">
        <v>1</v>
      </c>
      <c r="H141" s="15"/>
      <c r="I141" s="15">
        <f t="shared" si="48"/>
        <v>1</v>
      </c>
      <c r="J141" s="15">
        <v>1</v>
      </c>
      <c r="K141" s="15"/>
      <c r="L141" s="15">
        <f t="shared" si="49"/>
        <v>1</v>
      </c>
      <c r="M141" s="15">
        <v>1</v>
      </c>
      <c r="N141" s="15"/>
    </row>
    <row r="142" spans="1:14" ht="63">
      <c r="A142" s="22" t="s">
        <v>630</v>
      </c>
      <c r="B142" s="67" t="s">
        <v>184</v>
      </c>
      <c r="C142" s="26">
        <v>300</v>
      </c>
      <c r="D142" s="26">
        <v>10</v>
      </c>
      <c r="E142" s="24" t="s">
        <v>280</v>
      </c>
      <c r="F142" s="15">
        <f t="shared" si="47"/>
        <v>179</v>
      </c>
      <c r="G142" s="15">
        <v>179</v>
      </c>
      <c r="H142" s="17"/>
      <c r="I142" s="15">
        <f t="shared" si="48"/>
        <v>201</v>
      </c>
      <c r="J142" s="15">
        <v>201</v>
      </c>
      <c r="K142" s="17"/>
      <c r="L142" s="15">
        <f t="shared" si="49"/>
        <v>222</v>
      </c>
      <c r="M142" s="15">
        <v>222</v>
      </c>
      <c r="N142" s="17"/>
    </row>
    <row r="143" spans="1:14" ht="94.5">
      <c r="A143" s="69" t="s">
        <v>790</v>
      </c>
      <c r="B143" s="67" t="s">
        <v>184</v>
      </c>
      <c r="C143" s="26" t="s">
        <v>56</v>
      </c>
      <c r="D143" s="26">
        <v>10</v>
      </c>
      <c r="E143" s="24" t="s">
        <v>280</v>
      </c>
      <c r="F143" s="15">
        <f t="shared" si="47"/>
        <v>7152</v>
      </c>
      <c r="G143" s="15">
        <v>7152</v>
      </c>
      <c r="H143" s="17"/>
      <c r="I143" s="15">
        <f t="shared" si="48"/>
        <v>7513</v>
      </c>
      <c r="J143" s="15">
        <v>7513</v>
      </c>
      <c r="K143" s="17"/>
      <c r="L143" s="15">
        <f t="shared" si="49"/>
        <v>7981</v>
      </c>
      <c r="M143" s="15">
        <v>7981</v>
      </c>
      <c r="N143" s="17"/>
    </row>
    <row r="144" spans="1:14" ht="78.75">
      <c r="A144" s="22" t="s">
        <v>66</v>
      </c>
      <c r="B144" s="65" t="s">
        <v>680</v>
      </c>
      <c r="C144" s="26"/>
      <c r="D144" s="26"/>
      <c r="E144" s="26"/>
      <c r="F144" s="15">
        <f>SUM(F145:F153)</f>
        <v>6078</v>
      </c>
      <c r="G144" s="15">
        <f aca="true" t="shared" si="50" ref="G144:N144">SUM(G145:G153)</f>
        <v>6054</v>
      </c>
      <c r="H144" s="15">
        <f>SUM(H145:H153)</f>
        <v>24</v>
      </c>
      <c r="I144" s="15">
        <f t="shared" si="50"/>
        <v>6780</v>
      </c>
      <c r="J144" s="15">
        <f t="shared" si="50"/>
        <v>6780</v>
      </c>
      <c r="K144" s="15">
        <f t="shared" si="50"/>
        <v>0</v>
      </c>
      <c r="L144" s="15">
        <f t="shared" si="50"/>
        <v>7250</v>
      </c>
      <c r="M144" s="15">
        <f t="shared" si="50"/>
        <v>7250</v>
      </c>
      <c r="N144" s="15">
        <f t="shared" si="50"/>
        <v>0</v>
      </c>
    </row>
    <row r="145" spans="1:14" ht="204.75">
      <c r="A145" s="68" t="s">
        <v>533</v>
      </c>
      <c r="B145" s="67" t="s">
        <v>1008</v>
      </c>
      <c r="C145" s="26" t="s">
        <v>386</v>
      </c>
      <c r="D145" s="26" t="s">
        <v>61</v>
      </c>
      <c r="E145" s="26" t="s">
        <v>419</v>
      </c>
      <c r="F145" s="15">
        <f>G145+H145</f>
        <v>277</v>
      </c>
      <c r="G145" s="17">
        <v>277</v>
      </c>
      <c r="H145" s="17"/>
      <c r="I145" s="15">
        <f>J145+K145</f>
        <v>0</v>
      </c>
      <c r="J145" s="17"/>
      <c r="K145" s="17"/>
      <c r="L145" s="15">
        <f>M145+N145</f>
        <v>0</v>
      </c>
      <c r="M145" s="17"/>
      <c r="N145" s="17"/>
    </row>
    <row r="146" spans="1:14" ht="110.25">
      <c r="A146" s="68" t="s">
        <v>260</v>
      </c>
      <c r="B146" s="67" t="s">
        <v>156</v>
      </c>
      <c r="C146" s="26" t="s">
        <v>386</v>
      </c>
      <c r="D146" s="26" t="s">
        <v>61</v>
      </c>
      <c r="E146" s="26" t="s">
        <v>419</v>
      </c>
      <c r="F146" s="15">
        <f>G146+H146</f>
        <v>24</v>
      </c>
      <c r="G146" s="17"/>
      <c r="H146" s="17">
        <v>24</v>
      </c>
      <c r="I146" s="15">
        <f>J146+K146</f>
        <v>0</v>
      </c>
      <c r="J146" s="17"/>
      <c r="K146" s="17"/>
      <c r="L146" s="15">
        <f>M146+N146</f>
        <v>0</v>
      </c>
      <c r="M146" s="17"/>
      <c r="N146" s="17"/>
    </row>
    <row r="147" spans="1:14" ht="252">
      <c r="A147" s="68" t="s">
        <v>401</v>
      </c>
      <c r="B147" s="67" t="s">
        <v>728</v>
      </c>
      <c r="C147" s="26" t="s">
        <v>59</v>
      </c>
      <c r="D147" s="26" t="s">
        <v>61</v>
      </c>
      <c r="E147" s="24" t="s">
        <v>419</v>
      </c>
      <c r="F147" s="15">
        <f aca="true" t="shared" si="51" ref="F147:F153">SUM(G147:H147)</f>
        <v>6</v>
      </c>
      <c r="G147" s="17">
        <v>6</v>
      </c>
      <c r="H147" s="17"/>
      <c r="I147" s="15">
        <f aca="true" t="shared" si="52" ref="I147:I153">SUM(J147:K147)</f>
        <v>6</v>
      </c>
      <c r="J147" s="17">
        <v>6</v>
      </c>
      <c r="K147" s="17"/>
      <c r="L147" s="15">
        <f aca="true" t="shared" si="53" ref="L147:L153">SUM(M147:N147)</f>
        <v>6</v>
      </c>
      <c r="M147" s="17">
        <v>6</v>
      </c>
      <c r="N147" s="17"/>
    </row>
    <row r="148" spans="1:14" ht="94.5">
      <c r="A148" s="22" t="s">
        <v>300</v>
      </c>
      <c r="B148" s="67" t="s">
        <v>197</v>
      </c>
      <c r="C148" s="26" t="s">
        <v>386</v>
      </c>
      <c r="D148" s="26" t="s">
        <v>918</v>
      </c>
      <c r="E148" s="24" t="s">
        <v>419</v>
      </c>
      <c r="F148" s="15">
        <f t="shared" si="51"/>
        <v>8</v>
      </c>
      <c r="G148" s="17">
        <v>8</v>
      </c>
      <c r="H148" s="17"/>
      <c r="I148" s="15">
        <f t="shared" si="52"/>
        <v>9</v>
      </c>
      <c r="J148" s="17">
        <v>9</v>
      </c>
      <c r="K148" s="17"/>
      <c r="L148" s="15">
        <f t="shared" si="53"/>
        <v>10</v>
      </c>
      <c r="M148" s="17">
        <v>10</v>
      </c>
      <c r="N148" s="17"/>
    </row>
    <row r="149" spans="1:14" ht="78.75">
      <c r="A149" s="22" t="s">
        <v>988</v>
      </c>
      <c r="B149" s="67" t="s">
        <v>197</v>
      </c>
      <c r="C149" s="26" t="s">
        <v>59</v>
      </c>
      <c r="D149" s="26" t="s">
        <v>918</v>
      </c>
      <c r="E149" s="24" t="s">
        <v>419</v>
      </c>
      <c r="F149" s="15">
        <f t="shared" si="51"/>
        <v>1019</v>
      </c>
      <c r="G149" s="17">
        <v>1019</v>
      </c>
      <c r="H149" s="17"/>
      <c r="I149" s="15">
        <f t="shared" si="52"/>
        <v>1059</v>
      </c>
      <c r="J149" s="17">
        <v>1059</v>
      </c>
      <c r="K149" s="17"/>
      <c r="L149" s="15">
        <f t="shared" si="53"/>
        <v>1100</v>
      </c>
      <c r="M149" s="17">
        <v>1100</v>
      </c>
      <c r="N149" s="17"/>
    </row>
    <row r="150" spans="1:14" ht="126">
      <c r="A150" s="22" t="s">
        <v>299</v>
      </c>
      <c r="B150" s="26" t="s">
        <v>198</v>
      </c>
      <c r="C150" s="26" t="s">
        <v>386</v>
      </c>
      <c r="D150" s="26" t="s">
        <v>61</v>
      </c>
      <c r="E150" s="24" t="s">
        <v>419</v>
      </c>
      <c r="F150" s="15">
        <f t="shared" si="51"/>
        <v>20</v>
      </c>
      <c r="G150" s="17">
        <v>20</v>
      </c>
      <c r="H150" s="17"/>
      <c r="I150" s="15">
        <f t="shared" si="52"/>
        <v>20</v>
      </c>
      <c r="J150" s="17">
        <v>20</v>
      </c>
      <c r="K150" s="17"/>
      <c r="L150" s="15">
        <f t="shared" si="53"/>
        <v>20</v>
      </c>
      <c r="M150" s="17">
        <v>20</v>
      </c>
      <c r="N150" s="17"/>
    </row>
    <row r="151" spans="1:14" ht="110.25">
      <c r="A151" s="22" t="s">
        <v>742</v>
      </c>
      <c r="B151" s="26" t="s">
        <v>198</v>
      </c>
      <c r="C151" s="26" t="s">
        <v>59</v>
      </c>
      <c r="D151" s="26" t="s">
        <v>61</v>
      </c>
      <c r="E151" s="24" t="s">
        <v>419</v>
      </c>
      <c r="F151" s="15">
        <f t="shared" si="51"/>
        <v>1760</v>
      </c>
      <c r="G151" s="17">
        <v>1760</v>
      </c>
      <c r="H151" s="17"/>
      <c r="I151" s="15">
        <f t="shared" si="52"/>
        <v>1924</v>
      </c>
      <c r="J151" s="17">
        <v>1924</v>
      </c>
      <c r="K151" s="17"/>
      <c r="L151" s="15">
        <f t="shared" si="53"/>
        <v>2208</v>
      </c>
      <c r="M151" s="17">
        <v>2208</v>
      </c>
      <c r="N151" s="17"/>
    </row>
    <row r="152" spans="1:14" ht="78.75">
      <c r="A152" s="69" t="s">
        <v>27</v>
      </c>
      <c r="B152" s="26" t="s">
        <v>26</v>
      </c>
      <c r="C152" s="26" t="s">
        <v>59</v>
      </c>
      <c r="D152" s="26" t="s">
        <v>61</v>
      </c>
      <c r="E152" s="24" t="s">
        <v>419</v>
      </c>
      <c r="F152" s="15">
        <f>SUM(G152:H152)</f>
        <v>879</v>
      </c>
      <c r="G152" s="17">
        <v>879</v>
      </c>
      <c r="H152" s="17"/>
      <c r="I152" s="15">
        <f>SUM(J152:K152)</f>
        <v>1074</v>
      </c>
      <c r="J152" s="17">
        <v>1074</v>
      </c>
      <c r="K152" s="17"/>
      <c r="L152" s="15">
        <f>SUM(M152:N152)</f>
        <v>1110</v>
      </c>
      <c r="M152" s="17">
        <v>1110</v>
      </c>
      <c r="N152" s="17"/>
    </row>
    <row r="153" spans="1:14" ht="126">
      <c r="A153" s="68" t="s">
        <v>356</v>
      </c>
      <c r="B153" s="26" t="s">
        <v>199</v>
      </c>
      <c r="C153" s="26" t="s">
        <v>59</v>
      </c>
      <c r="D153" s="26" t="s">
        <v>61</v>
      </c>
      <c r="E153" s="24" t="s">
        <v>419</v>
      </c>
      <c r="F153" s="15">
        <f t="shared" si="51"/>
        <v>2085</v>
      </c>
      <c r="G153" s="17">
        <v>2085</v>
      </c>
      <c r="H153" s="17"/>
      <c r="I153" s="15">
        <f t="shared" si="52"/>
        <v>2688</v>
      </c>
      <c r="J153" s="17">
        <v>2688</v>
      </c>
      <c r="K153" s="17"/>
      <c r="L153" s="15">
        <f t="shared" si="53"/>
        <v>2796</v>
      </c>
      <c r="M153" s="17">
        <v>2796</v>
      </c>
      <c r="N153" s="17"/>
    </row>
    <row r="154" spans="1:14" s="21" customFormat="1" ht="157.5">
      <c r="A154" s="54" t="s">
        <v>939</v>
      </c>
      <c r="B154" s="85" t="s">
        <v>681</v>
      </c>
      <c r="C154" s="59"/>
      <c r="D154" s="59"/>
      <c r="E154" s="59"/>
      <c r="F154" s="58">
        <f aca="true" t="shared" si="54" ref="F154:N154">F156</f>
        <v>948</v>
      </c>
      <c r="G154" s="58">
        <f t="shared" si="54"/>
        <v>0</v>
      </c>
      <c r="H154" s="58">
        <f t="shared" si="54"/>
        <v>948</v>
      </c>
      <c r="I154" s="58">
        <f t="shared" si="54"/>
        <v>0</v>
      </c>
      <c r="J154" s="58">
        <f t="shared" si="54"/>
        <v>0</v>
      </c>
      <c r="K154" s="58">
        <f t="shared" si="54"/>
        <v>0</v>
      </c>
      <c r="L154" s="58">
        <f t="shared" si="54"/>
        <v>0</v>
      </c>
      <c r="M154" s="137">
        <f t="shared" si="54"/>
        <v>0</v>
      </c>
      <c r="N154" s="58">
        <f t="shared" si="54"/>
        <v>0</v>
      </c>
    </row>
    <row r="155" spans="1:14" s="21" customFormat="1" ht="63">
      <c r="A155" s="22" t="s">
        <v>3</v>
      </c>
      <c r="B155" s="62" t="s">
        <v>682</v>
      </c>
      <c r="C155" s="59"/>
      <c r="D155" s="59"/>
      <c r="E155" s="59"/>
      <c r="F155" s="15">
        <f aca="true" t="shared" si="55" ref="F155:N155">F156</f>
        <v>948</v>
      </c>
      <c r="G155" s="15">
        <f t="shared" si="55"/>
        <v>0</v>
      </c>
      <c r="H155" s="15">
        <f t="shared" si="55"/>
        <v>948</v>
      </c>
      <c r="I155" s="15">
        <f t="shared" si="55"/>
        <v>0</v>
      </c>
      <c r="J155" s="15">
        <f t="shared" si="55"/>
        <v>0</v>
      </c>
      <c r="K155" s="15">
        <f t="shared" si="55"/>
        <v>0</v>
      </c>
      <c r="L155" s="15">
        <f t="shared" si="55"/>
        <v>0</v>
      </c>
      <c r="M155" s="93">
        <f t="shared" si="55"/>
        <v>0</v>
      </c>
      <c r="N155" s="15">
        <f t="shared" si="55"/>
        <v>0</v>
      </c>
    </row>
    <row r="156" spans="1:14" ht="110.25">
      <c r="A156" s="22" t="s">
        <v>513</v>
      </c>
      <c r="B156" s="26" t="s">
        <v>200</v>
      </c>
      <c r="C156" s="26">
        <v>600</v>
      </c>
      <c r="D156" s="26" t="s">
        <v>61</v>
      </c>
      <c r="E156" s="24" t="s">
        <v>283</v>
      </c>
      <c r="F156" s="15">
        <f>SUM(G156:H156)</f>
        <v>948</v>
      </c>
      <c r="G156" s="17"/>
      <c r="H156" s="17">
        <v>948</v>
      </c>
      <c r="I156" s="15">
        <f>SUM(J156:K156)</f>
        <v>0</v>
      </c>
      <c r="J156" s="17"/>
      <c r="K156" s="17"/>
      <c r="L156" s="15">
        <f>SUM(M156:N156)</f>
        <v>0</v>
      </c>
      <c r="M156" s="92"/>
      <c r="N156" s="17"/>
    </row>
    <row r="157" spans="1:14" s="21" customFormat="1" ht="110.25">
      <c r="A157" s="70" t="s">
        <v>963</v>
      </c>
      <c r="B157" s="126" t="s">
        <v>683</v>
      </c>
      <c r="C157" s="59"/>
      <c r="D157" s="59"/>
      <c r="E157" s="57"/>
      <c r="F157" s="58">
        <f>F158</f>
        <v>220.3</v>
      </c>
      <c r="G157" s="58">
        <f aca="true" t="shared" si="56" ref="G157:N157">G158</f>
        <v>209.3</v>
      </c>
      <c r="H157" s="58">
        <f t="shared" si="56"/>
        <v>11</v>
      </c>
      <c r="I157" s="58">
        <f t="shared" si="56"/>
        <v>0</v>
      </c>
      <c r="J157" s="58">
        <f t="shared" si="56"/>
        <v>0</v>
      </c>
      <c r="K157" s="58">
        <f t="shared" si="56"/>
        <v>0</v>
      </c>
      <c r="L157" s="58">
        <f t="shared" si="56"/>
        <v>0</v>
      </c>
      <c r="M157" s="58">
        <f t="shared" si="56"/>
        <v>0</v>
      </c>
      <c r="N157" s="58">
        <f t="shared" si="56"/>
        <v>0</v>
      </c>
    </row>
    <row r="158" spans="1:14" ht="110.25">
      <c r="A158" s="66" t="s">
        <v>966</v>
      </c>
      <c r="B158" s="65" t="s">
        <v>684</v>
      </c>
      <c r="C158" s="26"/>
      <c r="D158" s="26"/>
      <c r="E158" s="24"/>
      <c r="F158" s="15">
        <f aca="true" t="shared" si="57" ref="F158:N158">SUM(F159:F160)</f>
        <v>220.3</v>
      </c>
      <c r="G158" s="15">
        <f t="shared" si="57"/>
        <v>209.3</v>
      </c>
      <c r="H158" s="15">
        <f t="shared" si="57"/>
        <v>11</v>
      </c>
      <c r="I158" s="15">
        <f t="shared" si="57"/>
        <v>0</v>
      </c>
      <c r="J158" s="15">
        <f t="shared" si="57"/>
        <v>0</v>
      </c>
      <c r="K158" s="15">
        <f t="shared" si="57"/>
        <v>0</v>
      </c>
      <c r="L158" s="15">
        <f t="shared" si="57"/>
        <v>0</v>
      </c>
      <c r="M158" s="15">
        <f t="shared" si="57"/>
        <v>0</v>
      </c>
      <c r="N158" s="15">
        <f t="shared" si="57"/>
        <v>0</v>
      </c>
    </row>
    <row r="159" spans="1:14" ht="173.25">
      <c r="A159" s="66" t="s">
        <v>593</v>
      </c>
      <c r="B159" s="113" t="s">
        <v>97</v>
      </c>
      <c r="C159" s="26" t="s">
        <v>56</v>
      </c>
      <c r="D159" s="26" t="s">
        <v>282</v>
      </c>
      <c r="E159" s="26" t="s">
        <v>418</v>
      </c>
      <c r="F159" s="15">
        <f>SUM(G159:H159)</f>
        <v>209.3</v>
      </c>
      <c r="G159" s="15">
        <v>209.3</v>
      </c>
      <c r="H159" s="15"/>
      <c r="I159" s="15">
        <f>SUM(J159:K159)</f>
        <v>0</v>
      </c>
      <c r="J159" s="15"/>
      <c r="K159" s="15"/>
      <c r="L159" s="15">
        <f>SUM(M159:N159)</f>
        <v>0</v>
      </c>
      <c r="M159" s="15"/>
      <c r="N159" s="15"/>
    </row>
    <row r="160" spans="1:14" ht="173.25">
      <c r="A160" s="68" t="s">
        <v>731</v>
      </c>
      <c r="B160" s="67" t="s">
        <v>352</v>
      </c>
      <c r="C160" s="26" t="s">
        <v>56</v>
      </c>
      <c r="D160" s="26" t="s">
        <v>282</v>
      </c>
      <c r="E160" s="26" t="s">
        <v>418</v>
      </c>
      <c r="F160" s="15">
        <f>SUM(G160:H160)</f>
        <v>11</v>
      </c>
      <c r="G160" s="15"/>
      <c r="H160" s="15">
        <v>11</v>
      </c>
      <c r="I160" s="15">
        <f>SUM(J160:K160)</f>
        <v>0</v>
      </c>
      <c r="J160" s="15"/>
      <c r="K160" s="15"/>
      <c r="L160" s="15">
        <f>SUM(M160:N160)</f>
        <v>0</v>
      </c>
      <c r="M160" s="15"/>
      <c r="N160" s="15"/>
    </row>
    <row r="161" spans="1:14" ht="157.5">
      <c r="A161" s="54" t="s">
        <v>25</v>
      </c>
      <c r="B161" s="85" t="s">
        <v>685</v>
      </c>
      <c r="C161" s="59"/>
      <c r="D161" s="59"/>
      <c r="E161" s="59"/>
      <c r="F161" s="58">
        <f>F162</f>
        <v>790</v>
      </c>
      <c r="G161" s="58">
        <f aca="true" t="shared" si="58" ref="G161:N161">G162</f>
        <v>790</v>
      </c>
      <c r="H161" s="58">
        <f t="shared" si="58"/>
        <v>0</v>
      </c>
      <c r="I161" s="58">
        <f t="shared" si="58"/>
        <v>821</v>
      </c>
      <c r="J161" s="58">
        <f t="shared" si="58"/>
        <v>821</v>
      </c>
      <c r="K161" s="58">
        <f t="shared" si="58"/>
        <v>0</v>
      </c>
      <c r="L161" s="58">
        <f t="shared" si="58"/>
        <v>854</v>
      </c>
      <c r="M161" s="58">
        <f t="shared" si="58"/>
        <v>854</v>
      </c>
      <c r="N161" s="58">
        <f t="shared" si="58"/>
        <v>0</v>
      </c>
    </row>
    <row r="162" spans="1:14" ht="94.5">
      <c r="A162" s="22" t="s">
        <v>71</v>
      </c>
      <c r="B162" s="65" t="s">
        <v>686</v>
      </c>
      <c r="C162" s="59"/>
      <c r="D162" s="59"/>
      <c r="E162" s="59"/>
      <c r="F162" s="15">
        <f>SUM(F163:F164)</f>
        <v>790</v>
      </c>
      <c r="G162" s="15">
        <f aca="true" t="shared" si="59" ref="G162:N162">SUM(G163:G164)</f>
        <v>790</v>
      </c>
      <c r="H162" s="15">
        <f t="shared" si="59"/>
        <v>0</v>
      </c>
      <c r="I162" s="15">
        <f t="shared" si="59"/>
        <v>821</v>
      </c>
      <c r="J162" s="15">
        <f t="shared" si="59"/>
        <v>821</v>
      </c>
      <c r="K162" s="15">
        <f t="shared" si="59"/>
        <v>0</v>
      </c>
      <c r="L162" s="15">
        <f t="shared" si="59"/>
        <v>854</v>
      </c>
      <c r="M162" s="15">
        <f t="shared" si="59"/>
        <v>854</v>
      </c>
      <c r="N162" s="15">
        <f t="shared" si="59"/>
        <v>0</v>
      </c>
    </row>
    <row r="163" spans="1:14" ht="204.75">
      <c r="A163" s="68" t="s">
        <v>72</v>
      </c>
      <c r="B163" s="67" t="s">
        <v>928</v>
      </c>
      <c r="C163" s="26" t="s">
        <v>384</v>
      </c>
      <c r="D163" s="26" t="s">
        <v>280</v>
      </c>
      <c r="E163" s="26" t="s">
        <v>419</v>
      </c>
      <c r="F163" s="15">
        <f>SUM(G163:H163)</f>
        <v>782</v>
      </c>
      <c r="G163" s="17">
        <v>782</v>
      </c>
      <c r="H163" s="17"/>
      <c r="I163" s="15">
        <f>SUM(J163:K163)</f>
        <v>821</v>
      </c>
      <c r="J163" s="17">
        <v>821</v>
      </c>
      <c r="K163" s="17"/>
      <c r="L163" s="15">
        <f>SUM(M163:N163)</f>
        <v>854</v>
      </c>
      <c r="M163" s="17">
        <v>854</v>
      </c>
      <c r="N163" s="17"/>
    </row>
    <row r="164" spans="1:14" ht="126">
      <c r="A164" s="68" t="s">
        <v>801</v>
      </c>
      <c r="B164" s="67" t="s">
        <v>928</v>
      </c>
      <c r="C164" s="26" t="s">
        <v>386</v>
      </c>
      <c r="D164" s="26" t="s">
        <v>280</v>
      </c>
      <c r="E164" s="26" t="s">
        <v>419</v>
      </c>
      <c r="F164" s="15">
        <f>SUM(G164:H164)</f>
        <v>8</v>
      </c>
      <c r="G164" s="17">
        <v>8</v>
      </c>
      <c r="H164" s="17"/>
      <c r="I164" s="15">
        <f>SUM(J164:K164)</f>
        <v>0</v>
      </c>
      <c r="J164" s="17"/>
      <c r="K164" s="17"/>
      <c r="L164" s="15">
        <f>SUM(M164:N164)</f>
        <v>0</v>
      </c>
      <c r="M164" s="17"/>
      <c r="N164" s="17"/>
    </row>
    <row r="165" spans="1:14" s="21" customFormat="1" ht="110.25">
      <c r="A165" s="54" t="s">
        <v>940</v>
      </c>
      <c r="B165" s="85" t="s">
        <v>687</v>
      </c>
      <c r="C165" s="59"/>
      <c r="D165" s="59"/>
      <c r="E165" s="59"/>
      <c r="F165" s="58">
        <f aca="true" t="shared" si="60" ref="F165:N165">SUM(F166,F169,F172,F175,F178)</f>
        <v>9646.9</v>
      </c>
      <c r="G165" s="58">
        <f t="shared" si="60"/>
        <v>9646.9</v>
      </c>
      <c r="H165" s="58">
        <f t="shared" si="60"/>
        <v>0</v>
      </c>
      <c r="I165" s="58">
        <f t="shared" si="60"/>
        <v>10024.9</v>
      </c>
      <c r="J165" s="58">
        <f t="shared" si="60"/>
        <v>10024.9</v>
      </c>
      <c r="K165" s="58">
        <f t="shared" si="60"/>
        <v>0</v>
      </c>
      <c r="L165" s="58">
        <f t="shared" si="60"/>
        <v>10417.9</v>
      </c>
      <c r="M165" s="137">
        <f t="shared" si="60"/>
        <v>10417.9</v>
      </c>
      <c r="N165" s="58">
        <f t="shared" si="60"/>
        <v>0</v>
      </c>
    </row>
    <row r="166" spans="1:14" s="21" customFormat="1" ht="47.25">
      <c r="A166" s="22" t="s">
        <v>40</v>
      </c>
      <c r="B166" s="65" t="s">
        <v>63</v>
      </c>
      <c r="C166" s="59"/>
      <c r="D166" s="59"/>
      <c r="E166" s="59"/>
      <c r="F166" s="15">
        <f aca="true" t="shared" si="61" ref="F166:N166">SUM(F167:F168)</f>
        <v>7342</v>
      </c>
      <c r="G166" s="15">
        <f>SUM(G167:G168)</f>
        <v>7342</v>
      </c>
      <c r="H166" s="15">
        <f t="shared" si="61"/>
        <v>0</v>
      </c>
      <c r="I166" s="15">
        <f t="shared" si="61"/>
        <v>7634</v>
      </c>
      <c r="J166" s="15">
        <f t="shared" si="61"/>
        <v>7634</v>
      </c>
      <c r="K166" s="15">
        <f t="shared" si="61"/>
        <v>0</v>
      </c>
      <c r="L166" s="15">
        <f t="shared" si="61"/>
        <v>7937</v>
      </c>
      <c r="M166" s="93">
        <f t="shared" si="61"/>
        <v>7937</v>
      </c>
      <c r="N166" s="15">
        <f t="shared" si="61"/>
        <v>0</v>
      </c>
    </row>
    <row r="167" spans="1:14" ht="173.25">
      <c r="A167" s="22" t="s">
        <v>782</v>
      </c>
      <c r="B167" s="67" t="s">
        <v>203</v>
      </c>
      <c r="C167" s="26" t="s">
        <v>384</v>
      </c>
      <c r="D167" s="26">
        <v>10</v>
      </c>
      <c r="E167" s="24" t="s">
        <v>283</v>
      </c>
      <c r="F167" s="15">
        <f>SUM(G167:H167)</f>
        <v>7295</v>
      </c>
      <c r="G167" s="120">
        <v>7295</v>
      </c>
      <c r="H167" s="17"/>
      <c r="I167" s="15">
        <f>SUM(J167:K167)</f>
        <v>7587</v>
      </c>
      <c r="J167" s="120">
        <v>7587</v>
      </c>
      <c r="K167" s="17"/>
      <c r="L167" s="15">
        <f>SUM(M167:N167)</f>
        <v>7890</v>
      </c>
      <c r="M167" s="17">
        <v>7890</v>
      </c>
      <c r="N167" s="17"/>
    </row>
    <row r="168" spans="1:14" ht="94.5">
      <c r="A168" s="22" t="s">
        <v>298</v>
      </c>
      <c r="B168" s="67" t="s">
        <v>203</v>
      </c>
      <c r="C168" s="26" t="s">
        <v>386</v>
      </c>
      <c r="D168" s="26">
        <v>10</v>
      </c>
      <c r="E168" s="24" t="s">
        <v>283</v>
      </c>
      <c r="F168" s="15">
        <f>SUM(G168:H168)</f>
        <v>47</v>
      </c>
      <c r="G168" s="120">
        <v>47</v>
      </c>
      <c r="H168" s="17"/>
      <c r="I168" s="15">
        <f>SUM(J168:K168)</f>
        <v>47</v>
      </c>
      <c r="J168" s="120">
        <v>47</v>
      </c>
      <c r="K168" s="17"/>
      <c r="L168" s="15">
        <f>SUM(M168:N168)</f>
        <v>47</v>
      </c>
      <c r="M168" s="17">
        <v>47</v>
      </c>
      <c r="N168" s="17"/>
    </row>
    <row r="169" spans="1:14" ht="110.25">
      <c r="A169" s="66" t="s">
        <v>0</v>
      </c>
      <c r="B169" s="62" t="s">
        <v>408</v>
      </c>
      <c r="C169" s="26"/>
      <c r="D169" s="26"/>
      <c r="E169" s="26"/>
      <c r="F169" s="15">
        <f aca="true" t="shared" si="62" ref="F169:N169">SUM(F170:F171)</f>
        <v>408</v>
      </c>
      <c r="G169" s="15">
        <f t="shared" si="62"/>
        <v>408</v>
      </c>
      <c r="H169" s="15">
        <f t="shared" si="62"/>
        <v>0</v>
      </c>
      <c r="I169" s="15">
        <f t="shared" si="62"/>
        <v>424</v>
      </c>
      <c r="J169" s="15">
        <f t="shared" si="62"/>
        <v>424</v>
      </c>
      <c r="K169" s="15">
        <f t="shared" si="62"/>
        <v>0</v>
      </c>
      <c r="L169" s="15">
        <f t="shared" si="62"/>
        <v>441</v>
      </c>
      <c r="M169" s="93">
        <f t="shared" si="62"/>
        <v>441</v>
      </c>
      <c r="N169" s="15">
        <f t="shared" si="62"/>
        <v>0</v>
      </c>
    </row>
    <row r="170" spans="1:14" ht="220.5">
      <c r="A170" s="22" t="s">
        <v>536</v>
      </c>
      <c r="B170" s="67" t="s">
        <v>204</v>
      </c>
      <c r="C170" s="26" t="s">
        <v>384</v>
      </c>
      <c r="D170" s="26">
        <v>10</v>
      </c>
      <c r="E170" s="24" t="s">
        <v>283</v>
      </c>
      <c r="F170" s="15">
        <f>SUM(G170:H170)</f>
        <v>404</v>
      </c>
      <c r="G170" s="17">
        <v>404</v>
      </c>
      <c r="H170" s="17"/>
      <c r="I170" s="15">
        <f>SUM(J170:K170)</f>
        <v>420</v>
      </c>
      <c r="J170" s="17">
        <v>420</v>
      </c>
      <c r="K170" s="17"/>
      <c r="L170" s="15">
        <f>SUM(M170:N170)</f>
        <v>437</v>
      </c>
      <c r="M170" s="17">
        <v>437</v>
      </c>
      <c r="N170" s="17"/>
    </row>
    <row r="171" spans="1:14" ht="141.75">
      <c r="A171" s="22" t="s">
        <v>295</v>
      </c>
      <c r="B171" s="67" t="s">
        <v>204</v>
      </c>
      <c r="C171" s="26" t="s">
        <v>386</v>
      </c>
      <c r="D171" s="26">
        <v>10</v>
      </c>
      <c r="E171" s="24" t="s">
        <v>283</v>
      </c>
      <c r="F171" s="15">
        <f>SUM(G171:H171)</f>
        <v>4</v>
      </c>
      <c r="G171" s="17">
        <v>4</v>
      </c>
      <c r="H171" s="17"/>
      <c r="I171" s="15">
        <f>SUM(J171:K171)</f>
        <v>4</v>
      </c>
      <c r="J171" s="17">
        <v>4</v>
      </c>
      <c r="K171" s="17"/>
      <c r="L171" s="15">
        <f>SUM(M171:N171)</f>
        <v>4</v>
      </c>
      <c r="M171" s="17">
        <v>4</v>
      </c>
      <c r="N171" s="17"/>
    </row>
    <row r="172" spans="1:14" ht="78.75">
      <c r="A172" s="66" t="s">
        <v>369</v>
      </c>
      <c r="B172" s="65" t="s">
        <v>688</v>
      </c>
      <c r="C172" s="26"/>
      <c r="D172" s="26"/>
      <c r="E172" s="26"/>
      <c r="F172" s="15">
        <f aca="true" t="shared" si="63" ref="F172:N172">SUM(F173:F174)</f>
        <v>580</v>
      </c>
      <c r="G172" s="15">
        <f t="shared" si="63"/>
        <v>580</v>
      </c>
      <c r="H172" s="15">
        <f t="shared" si="63"/>
        <v>0</v>
      </c>
      <c r="I172" s="15">
        <f t="shared" si="63"/>
        <v>601</v>
      </c>
      <c r="J172" s="15">
        <f t="shared" si="63"/>
        <v>601</v>
      </c>
      <c r="K172" s="15">
        <f t="shared" si="63"/>
        <v>0</v>
      </c>
      <c r="L172" s="15">
        <f t="shared" si="63"/>
        <v>623</v>
      </c>
      <c r="M172" s="93">
        <f t="shared" si="63"/>
        <v>623</v>
      </c>
      <c r="N172" s="15">
        <f t="shared" si="63"/>
        <v>0</v>
      </c>
    </row>
    <row r="173" spans="1:14" ht="189">
      <c r="A173" s="22" t="s">
        <v>626</v>
      </c>
      <c r="B173" s="67" t="s">
        <v>205</v>
      </c>
      <c r="C173" s="26" t="s">
        <v>384</v>
      </c>
      <c r="D173" s="26">
        <v>10</v>
      </c>
      <c r="E173" s="24" t="s">
        <v>283</v>
      </c>
      <c r="F173" s="15">
        <f>SUM(G173:H173)</f>
        <v>521</v>
      </c>
      <c r="G173" s="17">
        <v>521</v>
      </c>
      <c r="H173" s="17"/>
      <c r="I173" s="15">
        <f>SUM(J173:K173)</f>
        <v>542</v>
      </c>
      <c r="J173" s="17">
        <v>542</v>
      </c>
      <c r="K173" s="17"/>
      <c r="L173" s="15">
        <f>SUM(M173:N173)</f>
        <v>564</v>
      </c>
      <c r="M173" s="17">
        <v>564</v>
      </c>
      <c r="N173" s="17"/>
    </row>
    <row r="174" spans="1:14" ht="94.5">
      <c r="A174" s="22" t="s">
        <v>294</v>
      </c>
      <c r="B174" s="67" t="s">
        <v>205</v>
      </c>
      <c r="C174" s="26" t="s">
        <v>386</v>
      </c>
      <c r="D174" s="26">
        <v>10</v>
      </c>
      <c r="E174" s="24" t="s">
        <v>283</v>
      </c>
      <c r="F174" s="15">
        <f>SUM(G174:H174)</f>
        <v>59</v>
      </c>
      <c r="G174" s="17">
        <v>59</v>
      </c>
      <c r="H174" s="17"/>
      <c r="I174" s="15">
        <f>SUM(J174:K174)</f>
        <v>59</v>
      </c>
      <c r="J174" s="17">
        <v>59</v>
      </c>
      <c r="K174" s="17"/>
      <c r="L174" s="15">
        <f>SUM(M174:N174)</f>
        <v>59</v>
      </c>
      <c r="M174" s="17">
        <v>59</v>
      </c>
      <c r="N174" s="17"/>
    </row>
    <row r="175" spans="1:14" ht="78.75">
      <c r="A175" s="66" t="s">
        <v>762</v>
      </c>
      <c r="B175" s="65" t="s">
        <v>689</v>
      </c>
      <c r="C175" s="26"/>
      <c r="D175" s="26"/>
      <c r="E175" s="26"/>
      <c r="F175" s="15">
        <f aca="true" t="shared" si="64" ref="F175:N175">SUM(F176:F177)</f>
        <v>1316</v>
      </c>
      <c r="G175" s="15">
        <f t="shared" si="64"/>
        <v>1316</v>
      </c>
      <c r="H175" s="15">
        <f t="shared" si="64"/>
        <v>0</v>
      </c>
      <c r="I175" s="15">
        <f t="shared" si="64"/>
        <v>1365</v>
      </c>
      <c r="J175" s="15">
        <f t="shared" si="64"/>
        <v>1365</v>
      </c>
      <c r="K175" s="15">
        <f t="shared" si="64"/>
        <v>0</v>
      </c>
      <c r="L175" s="15">
        <f t="shared" si="64"/>
        <v>1416</v>
      </c>
      <c r="M175" s="93">
        <f t="shared" si="64"/>
        <v>1416</v>
      </c>
      <c r="N175" s="15">
        <f t="shared" si="64"/>
        <v>0</v>
      </c>
    </row>
    <row r="176" spans="1:14" ht="204.75">
      <c r="A176" s="68" t="s">
        <v>627</v>
      </c>
      <c r="B176" s="67" t="s">
        <v>206</v>
      </c>
      <c r="C176" s="26" t="s">
        <v>384</v>
      </c>
      <c r="D176" s="26">
        <v>10</v>
      </c>
      <c r="E176" s="24" t="s">
        <v>283</v>
      </c>
      <c r="F176" s="15">
        <f>SUM(G176:H176)</f>
        <v>1216</v>
      </c>
      <c r="G176" s="17">
        <v>1216</v>
      </c>
      <c r="H176" s="17"/>
      <c r="I176" s="15">
        <f>SUM(J176:K176)</f>
        <v>1265</v>
      </c>
      <c r="J176" s="17">
        <v>1265</v>
      </c>
      <c r="K176" s="17"/>
      <c r="L176" s="15">
        <f>SUM(M176:N176)</f>
        <v>1316</v>
      </c>
      <c r="M176" s="17">
        <v>1316</v>
      </c>
      <c r="N176" s="17"/>
    </row>
    <row r="177" spans="1:14" ht="110.25">
      <c r="A177" s="68" t="s">
        <v>36</v>
      </c>
      <c r="B177" s="67" t="s">
        <v>206</v>
      </c>
      <c r="C177" s="26" t="s">
        <v>386</v>
      </c>
      <c r="D177" s="26">
        <v>10</v>
      </c>
      <c r="E177" s="24" t="s">
        <v>283</v>
      </c>
      <c r="F177" s="15">
        <f>SUM(G177:H177)</f>
        <v>100</v>
      </c>
      <c r="G177" s="17">
        <v>100</v>
      </c>
      <c r="H177" s="17"/>
      <c r="I177" s="15">
        <f>SUM(J177:K177)</f>
        <v>100</v>
      </c>
      <c r="J177" s="17">
        <v>100</v>
      </c>
      <c r="K177" s="17"/>
      <c r="L177" s="15">
        <f>SUM(M177:N177)</f>
        <v>100</v>
      </c>
      <c r="M177" s="17">
        <v>100</v>
      </c>
      <c r="N177" s="17"/>
    </row>
    <row r="178" spans="1:14" ht="63">
      <c r="A178" s="66" t="s">
        <v>764</v>
      </c>
      <c r="B178" s="65" t="s">
        <v>690</v>
      </c>
      <c r="C178" s="26"/>
      <c r="D178" s="26"/>
      <c r="E178" s="26"/>
      <c r="F178" s="15">
        <f aca="true" t="shared" si="65" ref="F178:N178">F179</f>
        <v>0.9</v>
      </c>
      <c r="G178" s="15">
        <f t="shared" si="65"/>
        <v>0.9</v>
      </c>
      <c r="H178" s="15">
        <f t="shared" si="65"/>
        <v>0</v>
      </c>
      <c r="I178" s="15">
        <f t="shared" si="65"/>
        <v>0.9</v>
      </c>
      <c r="J178" s="15">
        <f t="shared" si="65"/>
        <v>0.9</v>
      </c>
      <c r="K178" s="15">
        <f t="shared" si="65"/>
        <v>0</v>
      </c>
      <c r="L178" s="15">
        <f t="shared" si="65"/>
        <v>0.9</v>
      </c>
      <c r="M178" s="93">
        <f t="shared" si="65"/>
        <v>0.9</v>
      </c>
      <c r="N178" s="15">
        <f t="shared" si="65"/>
        <v>0</v>
      </c>
    </row>
    <row r="179" spans="1:14" ht="94.5">
      <c r="A179" s="68" t="s">
        <v>743</v>
      </c>
      <c r="B179" s="67" t="s">
        <v>207</v>
      </c>
      <c r="C179" s="26" t="s">
        <v>386</v>
      </c>
      <c r="D179" s="26">
        <v>10</v>
      </c>
      <c r="E179" s="24" t="s">
        <v>283</v>
      </c>
      <c r="F179" s="15">
        <f>SUM(G179:H179)</f>
        <v>0.9</v>
      </c>
      <c r="G179" s="17">
        <v>0.9</v>
      </c>
      <c r="H179" s="17"/>
      <c r="I179" s="15">
        <f>SUM(J179:K179)</f>
        <v>0.9</v>
      </c>
      <c r="J179" s="17">
        <v>0.9</v>
      </c>
      <c r="K179" s="17"/>
      <c r="L179" s="15">
        <f>SUM(M179:N179)</f>
        <v>0.9</v>
      </c>
      <c r="M179" s="17">
        <v>0.9</v>
      </c>
      <c r="N179" s="17"/>
    </row>
    <row r="180" spans="1:14" s="21" customFormat="1" ht="78.75">
      <c r="A180" s="54" t="s">
        <v>851</v>
      </c>
      <c r="B180" s="126" t="s">
        <v>639</v>
      </c>
      <c r="C180" s="59"/>
      <c r="D180" s="59"/>
      <c r="E180" s="59"/>
      <c r="F180" s="58">
        <f aca="true" t="shared" si="66" ref="F180:N180">SUM(F181,F191,F200,F211,F216)</f>
        <v>160281.6</v>
      </c>
      <c r="G180" s="58">
        <f t="shared" si="66"/>
        <v>45543.4</v>
      </c>
      <c r="H180" s="58">
        <f t="shared" si="66"/>
        <v>114738.2</v>
      </c>
      <c r="I180" s="58">
        <f t="shared" si="66"/>
        <v>122308.7</v>
      </c>
      <c r="J180" s="58">
        <f t="shared" si="66"/>
        <v>38095.7</v>
      </c>
      <c r="K180" s="58">
        <f t="shared" si="66"/>
        <v>84213</v>
      </c>
      <c r="L180" s="58">
        <f t="shared" si="66"/>
        <v>84576.2</v>
      </c>
      <c r="M180" s="58">
        <f t="shared" si="66"/>
        <v>682.2</v>
      </c>
      <c r="N180" s="58">
        <f t="shared" si="66"/>
        <v>83894</v>
      </c>
    </row>
    <row r="181" spans="1:14" s="21" customFormat="1" ht="110.25">
      <c r="A181" s="54" t="s">
        <v>852</v>
      </c>
      <c r="B181" s="126" t="s">
        <v>691</v>
      </c>
      <c r="C181" s="59"/>
      <c r="D181" s="59"/>
      <c r="E181" s="59"/>
      <c r="F181" s="58">
        <f>SUM(F182,F186,F189)</f>
        <v>17377.6</v>
      </c>
      <c r="G181" s="58">
        <f aca="true" t="shared" si="67" ref="G181:N181">SUM(G182,G186,G189)</f>
        <v>95.7</v>
      </c>
      <c r="H181" s="58">
        <f t="shared" si="67"/>
        <v>17281.9</v>
      </c>
      <c r="I181" s="58">
        <f t="shared" si="67"/>
        <v>16518.7</v>
      </c>
      <c r="J181" s="58">
        <f t="shared" si="67"/>
        <v>95.7</v>
      </c>
      <c r="K181" s="58">
        <f t="shared" si="67"/>
        <v>16423</v>
      </c>
      <c r="L181" s="58">
        <f t="shared" si="67"/>
        <v>17057.7</v>
      </c>
      <c r="M181" s="58">
        <f t="shared" si="67"/>
        <v>95.7</v>
      </c>
      <c r="N181" s="58">
        <f t="shared" si="67"/>
        <v>16962</v>
      </c>
    </row>
    <row r="182" spans="1:14" s="21" customFormat="1" ht="94.5">
      <c r="A182" s="22" t="s">
        <v>546</v>
      </c>
      <c r="B182" s="62" t="s">
        <v>692</v>
      </c>
      <c r="C182" s="59"/>
      <c r="D182" s="59"/>
      <c r="E182" s="59"/>
      <c r="F182" s="15">
        <f aca="true" t="shared" si="68" ref="F182:N182">SUM(F183:F185)</f>
        <v>16344.4</v>
      </c>
      <c r="G182" s="15">
        <f t="shared" si="68"/>
        <v>0</v>
      </c>
      <c r="H182" s="15">
        <f t="shared" si="68"/>
        <v>16344.4</v>
      </c>
      <c r="I182" s="15">
        <f t="shared" si="68"/>
        <v>16418</v>
      </c>
      <c r="J182" s="15">
        <f t="shared" si="68"/>
        <v>0</v>
      </c>
      <c r="K182" s="15">
        <f t="shared" si="68"/>
        <v>16418</v>
      </c>
      <c r="L182" s="15">
        <f t="shared" si="68"/>
        <v>16957</v>
      </c>
      <c r="M182" s="93">
        <f t="shared" si="68"/>
        <v>0</v>
      </c>
      <c r="N182" s="15">
        <f t="shared" si="68"/>
        <v>16957</v>
      </c>
    </row>
    <row r="183" spans="1:14" ht="204.75">
      <c r="A183" s="68" t="s">
        <v>74</v>
      </c>
      <c r="B183" s="26" t="s">
        <v>186</v>
      </c>
      <c r="C183" s="26">
        <v>100</v>
      </c>
      <c r="D183" s="24" t="s">
        <v>282</v>
      </c>
      <c r="E183" s="24" t="s">
        <v>418</v>
      </c>
      <c r="F183" s="15">
        <f>SUM(G183:H183)</f>
        <v>13595</v>
      </c>
      <c r="G183" s="17"/>
      <c r="H183" s="17">
        <v>13595</v>
      </c>
      <c r="I183" s="15">
        <f>SUM(J183:K183)</f>
        <v>15098</v>
      </c>
      <c r="J183" s="17"/>
      <c r="K183" s="17">
        <v>15098</v>
      </c>
      <c r="L183" s="15">
        <f>SUM(M183:N183)</f>
        <v>15637</v>
      </c>
      <c r="M183" s="17"/>
      <c r="N183" s="17">
        <v>15637</v>
      </c>
    </row>
    <row r="184" spans="1:14" ht="126">
      <c r="A184" s="68" t="s">
        <v>618</v>
      </c>
      <c r="B184" s="26" t="s">
        <v>186</v>
      </c>
      <c r="C184" s="26">
        <v>200</v>
      </c>
      <c r="D184" s="24" t="s">
        <v>282</v>
      </c>
      <c r="E184" s="24" t="s">
        <v>418</v>
      </c>
      <c r="F184" s="15">
        <f>SUM(G184:H184)</f>
        <v>2426.4</v>
      </c>
      <c r="G184" s="17"/>
      <c r="H184" s="17">
        <v>2426.4</v>
      </c>
      <c r="I184" s="15">
        <f>SUM(J184:K184)</f>
        <v>997</v>
      </c>
      <c r="J184" s="17"/>
      <c r="K184" s="17">
        <v>997</v>
      </c>
      <c r="L184" s="15">
        <f>SUM(M184:N184)</f>
        <v>997</v>
      </c>
      <c r="M184" s="17"/>
      <c r="N184" s="17">
        <v>997</v>
      </c>
    </row>
    <row r="185" spans="1:14" ht="94.5">
      <c r="A185" s="68" t="s">
        <v>619</v>
      </c>
      <c r="B185" s="26" t="s">
        <v>186</v>
      </c>
      <c r="C185" s="26">
        <v>800</v>
      </c>
      <c r="D185" s="24" t="s">
        <v>282</v>
      </c>
      <c r="E185" s="24" t="s">
        <v>418</v>
      </c>
      <c r="F185" s="15">
        <f>SUM(G185:H185)</f>
        <v>323</v>
      </c>
      <c r="G185" s="17"/>
      <c r="H185" s="17">
        <v>323</v>
      </c>
      <c r="I185" s="15">
        <f>SUM(J185:K185)</f>
        <v>323</v>
      </c>
      <c r="J185" s="17"/>
      <c r="K185" s="17">
        <v>323</v>
      </c>
      <c r="L185" s="15">
        <f>SUM(M185:N185)</f>
        <v>323</v>
      </c>
      <c r="M185" s="17"/>
      <c r="N185" s="17">
        <v>323</v>
      </c>
    </row>
    <row r="186" spans="1:14" ht="47.25">
      <c r="A186" s="66" t="s">
        <v>43</v>
      </c>
      <c r="B186" s="62" t="s">
        <v>594</v>
      </c>
      <c r="C186" s="26"/>
      <c r="D186" s="24"/>
      <c r="E186" s="24"/>
      <c r="F186" s="15">
        <f>F187+F188</f>
        <v>958.7</v>
      </c>
      <c r="G186" s="15">
        <f aca="true" t="shared" si="69" ref="G186:N186">G187+G188</f>
        <v>95.7</v>
      </c>
      <c r="H186" s="15">
        <f t="shared" si="69"/>
        <v>863</v>
      </c>
      <c r="I186" s="15">
        <f t="shared" si="69"/>
        <v>100.7</v>
      </c>
      <c r="J186" s="15">
        <f t="shared" si="69"/>
        <v>95.7</v>
      </c>
      <c r="K186" s="15">
        <f t="shared" si="69"/>
        <v>5</v>
      </c>
      <c r="L186" s="15">
        <f t="shared" si="69"/>
        <v>100.7</v>
      </c>
      <c r="M186" s="15">
        <f t="shared" si="69"/>
        <v>95.7</v>
      </c>
      <c r="N186" s="15">
        <f t="shared" si="69"/>
        <v>5</v>
      </c>
    </row>
    <row r="187" spans="1:14" ht="141.75">
      <c r="A187" s="66" t="s">
        <v>350</v>
      </c>
      <c r="B187" s="62" t="s">
        <v>400</v>
      </c>
      <c r="C187" s="26" t="s">
        <v>386</v>
      </c>
      <c r="D187" s="26" t="s">
        <v>282</v>
      </c>
      <c r="E187" s="26" t="s">
        <v>418</v>
      </c>
      <c r="F187" s="15">
        <f>SUM(G187:H187)</f>
        <v>100.7</v>
      </c>
      <c r="G187" s="15">
        <v>95.7</v>
      </c>
      <c r="H187" s="15">
        <v>5</v>
      </c>
      <c r="I187" s="15">
        <f>J187+K187</f>
        <v>95.7</v>
      </c>
      <c r="J187" s="15">
        <v>95.7</v>
      </c>
      <c r="K187" s="15"/>
      <c r="L187" s="15">
        <f>M187+N187</f>
        <v>95.7</v>
      </c>
      <c r="M187" s="15">
        <v>95.7</v>
      </c>
      <c r="N187" s="15"/>
    </row>
    <row r="188" spans="1:14" ht="78.75">
      <c r="A188" s="66" t="s">
        <v>428</v>
      </c>
      <c r="B188" s="26" t="s">
        <v>427</v>
      </c>
      <c r="C188" s="26" t="s">
        <v>386</v>
      </c>
      <c r="D188" s="24" t="s">
        <v>282</v>
      </c>
      <c r="E188" s="24" t="s">
        <v>418</v>
      </c>
      <c r="F188" s="15">
        <f>SUM(G188:H188)</f>
        <v>858</v>
      </c>
      <c r="G188" s="17"/>
      <c r="H188" s="17">
        <v>858</v>
      </c>
      <c r="I188" s="15">
        <f>SUM(J188:K188)</f>
        <v>5</v>
      </c>
      <c r="J188" s="17"/>
      <c r="K188" s="17">
        <v>5</v>
      </c>
      <c r="L188" s="15">
        <f>SUM(M188:N188)</f>
        <v>5</v>
      </c>
      <c r="M188" s="17"/>
      <c r="N188" s="17">
        <v>5</v>
      </c>
    </row>
    <row r="189" spans="1:14" ht="63">
      <c r="A189" s="66" t="s">
        <v>470</v>
      </c>
      <c r="B189" s="62" t="s">
        <v>102</v>
      </c>
      <c r="C189" s="26"/>
      <c r="D189" s="24"/>
      <c r="E189" s="24"/>
      <c r="F189" s="15">
        <f>F190</f>
        <v>74.5</v>
      </c>
      <c r="G189" s="15">
        <f aca="true" t="shared" si="70" ref="G189:N189">G190</f>
        <v>0</v>
      </c>
      <c r="H189" s="15">
        <f t="shared" si="70"/>
        <v>74.5</v>
      </c>
      <c r="I189" s="15">
        <f t="shared" si="70"/>
        <v>0</v>
      </c>
      <c r="J189" s="15">
        <f t="shared" si="70"/>
        <v>0</v>
      </c>
      <c r="K189" s="15">
        <f t="shared" si="70"/>
        <v>0</v>
      </c>
      <c r="L189" s="15">
        <f t="shared" si="70"/>
        <v>0</v>
      </c>
      <c r="M189" s="15">
        <f t="shared" si="70"/>
        <v>0</v>
      </c>
      <c r="N189" s="15">
        <f t="shared" si="70"/>
        <v>0</v>
      </c>
    </row>
    <row r="190" spans="1:14" ht="63">
      <c r="A190" s="66" t="s">
        <v>466</v>
      </c>
      <c r="B190" s="26" t="s">
        <v>103</v>
      </c>
      <c r="C190" s="26" t="s">
        <v>386</v>
      </c>
      <c r="D190" s="26" t="s">
        <v>282</v>
      </c>
      <c r="E190" s="26" t="s">
        <v>418</v>
      </c>
      <c r="F190" s="15">
        <f>SUM(G190:H190)</f>
        <v>74.5</v>
      </c>
      <c r="G190" s="15"/>
      <c r="H190" s="15">
        <v>74.5</v>
      </c>
      <c r="I190" s="15">
        <f>J190+K190</f>
        <v>0</v>
      </c>
      <c r="J190" s="15"/>
      <c r="K190" s="15"/>
      <c r="L190" s="15">
        <f>M190+N190</f>
        <v>0</v>
      </c>
      <c r="M190" s="15"/>
      <c r="N190" s="15"/>
    </row>
    <row r="191" spans="1:14" s="21" customFormat="1" ht="110.25">
      <c r="A191" s="54" t="s">
        <v>853</v>
      </c>
      <c r="B191" s="126" t="s">
        <v>693</v>
      </c>
      <c r="C191" s="59"/>
      <c r="D191" s="59"/>
      <c r="E191" s="59"/>
      <c r="F191" s="58">
        <f>SUM(F192,F197)</f>
        <v>2396.2</v>
      </c>
      <c r="G191" s="58">
        <f aca="true" t="shared" si="71" ref="G191:N191">SUM(G192,G197)</f>
        <v>278.1</v>
      </c>
      <c r="H191" s="58">
        <f t="shared" si="71"/>
        <v>2118.1</v>
      </c>
      <c r="I191" s="58">
        <f t="shared" si="71"/>
        <v>2099</v>
      </c>
      <c r="J191" s="58">
        <f t="shared" si="71"/>
        <v>0</v>
      </c>
      <c r="K191" s="58">
        <f t="shared" si="71"/>
        <v>2099</v>
      </c>
      <c r="L191" s="58">
        <f t="shared" si="71"/>
        <v>2172</v>
      </c>
      <c r="M191" s="58">
        <f t="shared" si="71"/>
        <v>0</v>
      </c>
      <c r="N191" s="58">
        <f t="shared" si="71"/>
        <v>2172</v>
      </c>
    </row>
    <row r="192" spans="1:14" s="21" customFormat="1" ht="94.5">
      <c r="A192" s="22" t="s">
        <v>546</v>
      </c>
      <c r="B192" s="62" t="s">
        <v>694</v>
      </c>
      <c r="C192" s="59"/>
      <c r="D192" s="59"/>
      <c r="E192" s="59"/>
      <c r="F192" s="15">
        <f>SUM(F193:F196)</f>
        <v>2384.7</v>
      </c>
      <c r="G192" s="15">
        <f aca="true" t="shared" si="72" ref="G192:N192">SUM(G193:G196)</f>
        <v>278.1</v>
      </c>
      <c r="H192" s="15">
        <f t="shared" si="72"/>
        <v>2106.6</v>
      </c>
      <c r="I192" s="15">
        <f t="shared" si="72"/>
        <v>2099</v>
      </c>
      <c r="J192" s="15">
        <f t="shared" si="72"/>
        <v>0</v>
      </c>
      <c r="K192" s="15">
        <f t="shared" si="72"/>
        <v>2099</v>
      </c>
      <c r="L192" s="15">
        <f t="shared" si="72"/>
        <v>2172</v>
      </c>
      <c r="M192" s="15">
        <f t="shared" si="72"/>
        <v>0</v>
      </c>
      <c r="N192" s="15">
        <f t="shared" si="72"/>
        <v>2172</v>
      </c>
    </row>
    <row r="193" spans="1:14" ht="204.75">
      <c r="A193" s="68" t="s">
        <v>357</v>
      </c>
      <c r="B193" s="26" t="s">
        <v>187</v>
      </c>
      <c r="C193" s="64" t="s">
        <v>384</v>
      </c>
      <c r="D193" s="24" t="s">
        <v>282</v>
      </c>
      <c r="E193" s="24" t="s">
        <v>418</v>
      </c>
      <c r="F193" s="15">
        <f>SUM(G193:H193)</f>
        <v>1823.4</v>
      </c>
      <c r="G193" s="17"/>
      <c r="H193" s="17">
        <f>1883.4-60</f>
        <v>1823.4</v>
      </c>
      <c r="I193" s="15">
        <f>SUM(J193:K193)</f>
        <v>2091</v>
      </c>
      <c r="J193" s="17"/>
      <c r="K193" s="17">
        <v>2091</v>
      </c>
      <c r="L193" s="15">
        <f>SUM(M193:N193)</f>
        <v>2164</v>
      </c>
      <c r="M193" s="17"/>
      <c r="N193" s="17">
        <v>2164</v>
      </c>
    </row>
    <row r="194" spans="1:14" ht="126">
      <c r="A194" s="68" t="s">
        <v>618</v>
      </c>
      <c r="B194" s="26" t="s">
        <v>187</v>
      </c>
      <c r="C194" s="64" t="s">
        <v>386</v>
      </c>
      <c r="D194" s="24" t="s">
        <v>282</v>
      </c>
      <c r="E194" s="24" t="s">
        <v>418</v>
      </c>
      <c r="F194" s="15">
        <f>SUM(G194:H194)</f>
        <v>265.9</v>
      </c>
      <c r="G194" s="17"/>
      <c r="H194" s="17">
        <v>265.9</v>
      </c>
      <c r="I194" s="15">
        <f>SUM(J194:K194)</f>
        <v>5</v>
      </c>
      <c r="J194" s="17"/>
      <c r="K194" s="17">
        <v>5</v>
      </c>
      <c r="L194" s="15">
        <f>SUM(M194:N194)</f>
        <v>5</v>
      </c>
      <c r="M194" s="17"/>
      <c r="N194" s="17">
        <v>5</v>
      </c>
    </row>
    <row r="195" spans="1:14" ht="94.5">
      <c r="A195" s="68" t="s">
        <v>76</v>
      </c>
      <c r="B195" s="26" t="s">
        <v>187</v>
      </c>
      <c r="C195" s="64" t="s">
        <v>48</v>
      </c>
      <c r="D195" s="24" t="s">
        <v>282</v>
      </c>
      <c r="E195" s="24" t="s">
        <v>418</v>
      </c>
      <c r="F195" s="15">
        <f>SUM(G195:H195)</f>
        <v>2.7</v>
      </c>
      <c r="G195" s="17"/>
      <c r="H195" s="17">
        <v>2.7</v>
      </c>
      <c r="I195" s="15">
        <f>SUM(J195:K195)</f>
        <v>3</v>
      </c>
      <c r="J195" s="17"/>
      <c r="K195" s="17">
        <v>3</v>
      </c>
      <c r="L195" s="15">
        <f>SUM(M195:N195)</f>
        <v>3</v>
      </c>
      <c r="M195" s="17"/>
      <c r="N195" s="17">
        <v>3</v>
      </c>
    </row>
    <row r="196" spans="1:14" ht="94.5">
      <c r="A196" s="69" t="s">
        <v>313</v>
      </c>
      <c r="B196" s="26" t="s">
        <v>326</v>
      </c>
      <c r="C196" s="64" t="s">
        <v>386</v>
      </c>
      <c r="D196" s="24" t="s">
        <v>282</v>
      </c>
      <c r="E196" s="24" t="s">
        <v>418</v>
      </c>
      <c r="F196" s="15">
        <f>SUM(G196:H196)</f>
        <v>292.70000000000005</v>
      </c>
      <c r="G196" s="17">
        <v>278.1</v>
      </c>
      <c r="H196" s="17">
        <v>14.6</v>
      </c>
      <c r="I196" s="15">
        <f>SUM(J196:K196)</f>
        <v>0</v>
      </c>
      <c r="J196" s="17"/>
      <c r="K196" s="17"/>
      <c r="L196" s="15">
        <f>SUM(M196:N196)</f>
        <v>0</v>
      </c>
      <c r="M196" s="17"/>
      <c r="N196" s="17"/>
    </row>
    <row r="197" spans="1:14" ht="63">
      <c r="A197" s="69" t="s">
        <v>470</v>
      </c>
      <c r="B197" s="62" t="s">
        <v>468</v>
      </c>
      <c r="C197" s="64"/>
      <c r="D197" s="24" t="s">
        <v>282</v>
      </c>
      <c r="E197" s="24" t="s">
        <v>418</v>
      </c>
      <c r="F197" s="15">
        <f>SUM(F198:F199)</f>
        <v>11.5</v>
      </c>
      <c r="G197" s="15">
        <f aca="true" t="shared" si="73" ref="G197:N197">SUM(G198:G199)</f>
        <v>0</v>
      </c>
      <c r="H197" s="15">
        <f t="shared" si="73"/>
        <v>11.5</v>
      </c>
      <c r="I197" s="15">
        <f t="shared" si="73"/>
        <v>0</v>
      </c>
      <c r="J197" s="15">
        <f t="shared" si="73"/>
        <v>0</v>
      </c>
      <c r="K197" s="15">
        <f t="shared" si="73"/>
        <v>0</v>
      </c>
      <c r="L197" s="15">
        <f t="shared" si="73"/>
        <v>0</v>
      </c>
      <c r="M197" s="15">
        <f t="shared" si="73"/>
        <v>0</v>
      </c>
      <c r="N197" s="15">
        <f t="shared" si="73"/>
        <v>0</v>
      </c>
    </row>
    <row r="198" spans="1:14" ht="63">
      <c r="A198" s="69" t="s">
        <v>466</v>
      </c>
      <c r="B198" s="26" t="s">
        <v>469</v>
      </c>
      <c r="C198" s="64" t="s">
        <v>386</v>
      </c>
      <c r="D198" s="24" t="s">
        <v>282</v>
      </c>
      <c r="E198" s="24" t="s">
        <v>418</v>
      </c>
      <c r="F198" s="15">
        <f>SUM(G198:H198)</f>
        <v>8.5</v>
      </c>
      <c r="G198" s="17"/>
      <c r="H198" s="17">
        <v>8.5</v>
      </c>
      <c r="I198" s="15">
        <f>SUM(J198:K198)</f>
        <v>0</v>
      </c>
      <c r="J198" s="17"/>
      <c r="K198" s="17"/>
      <c r="L198" s="15">
        <f>SUM(M198:N198)</f>
        <v>0</v>
      </c>
      <c r="M198" s="17"/>
      <c r="N198" s="17"/>
    </row>
    <row r="199" spans="1:14" ht="47.25">
      <c r="A199" s="69" t="s">
        <v>779</v>
      </c>
      <c r="B199" s="26" t="s">
        <v>469</v>
      </c>
      <c r="C199" s="64" t="s">
        <v>59</v>
      </c>
      <c r="D199" s="24" t="s">
        <v>282</v>
      </c>
      <c r="E199" s="24" t="s">
        <v>418</v>
      </c>
      <c r="F199" s="15">
        <f>SUM(G199:H199)</f>
        <v>3</v>
      </c>
      <c r="G199" s="17"/>
      <c r="H199" s="17">
        <v>3</v>
      </c>
      <c r="I199" s="15">
        <f>SUM(J199:K199)</f>
        <v>0</v>
      </c>
      <c r="J199" s="17"/>
      <c r="K199" s="17"/>
      <c r="L199" s="15">
        <f>SUM(M199:N199)</f>
        <v>0</v>
      </c>
      <c r="M199" s="17"/>
      <c r="N199" s="17"/>
    </row>
    <row r="200" spans="1:14" s="21" customFormat="1" ht="126">
      <c r="A200" s="143" t="s">
        <v>854</v>
      </c>
      <c r="B200" s="126" t="s">
        <v>695</v>
      </c>
      <c r="C200" s="59"/>
      <c r="D200" s="59"/>
      <c r="E200" s="59"/>
      <c r="F200" s="58">
        <f>SUM(F201,F205,F207)</f>
        <v>124226.20000000001</v>
      </c>
      <c r="G200" s="58">
        <f aca="true" t="shared" si="74" ref="G200:N200">SUM(G201,G205,G207)</f>
        <v>41914</v>
      </c>
      <c r="H200" s="58">
        <f t="shared" si="74"/>
        <v>82312.2</v>
      </c>
      <c r="I200" s="58">
        <f t="shared" si="74"/>
        <v>94845</v>
      </c>
      <c r="J200" s="58">
        <f t="shared" si="74"/>
        <v>38000</v>
      </c>
      <c r="K200" s="58">
        <f t="shared" si="74"/>
        <v>56845</v>
      </c>
      <c r="L200" s="58">
        <f t="shared" si="74"/>
        <v>55654</v>
      </c>
      <c r="M200" s="58">
        <f t="shared" si="74"/>
        <v>0</v>
      </c>
      <c r="N200" s="58">
        <f t="shared" si="74"/>
        <v>55654</v>
      </c>
    </row>
    <row r="201" spans="1:14" s="21" customFormat="1" ht="94.5">
      <c r="A201" s="22" t="s">
        <v>546</v>
      </c>
      <c r="B201" s="62" t="s">
        <v>696</v>
      </c>
      <c r="C201" s="59"/>
      <c r="D201" s="59"/>
      <c r="E201" s="59"/>
      <c r="F201" s="15">
        <f>SUM(F202:F204)</f>
        <v>55187.2</v>
      </c>
      <c r="G201" s="15">
        <f aca="true" t="shared" si="75" ref="G201:N201">SUM(G202:G204)</f>
        <v>2000</v>
      </c>
      <c r="H201" s="15">
        <f t="shared" si="75"/>
        <v>53187.2</v>
      </c>
      <c r="I201" s="15">
        <f t="shared" si="75"/>
        <v>54845</v>
      </c>
      <c r="J201" s="15">
        <f t="shared" si="75"/>
        <v>0</v>
      </c>
      <c r="K201" s="15">
        <f t="shared" si="75"/>
        <v>54845</v>
      </c>
      <c r="L201" s="15">
        <f t="shared" si="75"/>
        <v>55654</v>
      </c>
      <c r="M201" s="15">
        <f t="shared" si="75"/>
        <v>0</v>
      </c>
      <c r="N201" s="15">
        <f t="shared" si="75"/>
        <v>55654</v>
      </c>
    </row>
    <row r="202" spans="1:14" s="21" customFormat="1" ht="78.75">
      <c r="A202" s="22" t="s">
        <v>230</v>
      </c>
      <c r="B202" s="26" t="s">
        <v>228</v>
      </c>
      <c r="C202" s="26" t="s">
        <v>386</v>
      </c>
      <c r="D202" s="24" t="s">
        <v>282</v>
      </c>
      <c r="E202" s="24" t="s">
        <v>418</v>
      </c>
      <c r="F202" s="15">
        <f>SUM(G202:H202)</f>
        <v>526.3</v>
      </c>
      <c r="G202" s="15">
        <v>500</v>
      </c>
      <c r="H202" s="15">
        <v>26.3</v>
      </c>
      <c r="I202" s="15">
        <f>SUM(J202:K202)</f>
        <v>0</v>
      </c>
      <c r="J202" s="15"/>
      <c r="K202" s="15"/>
      <c r="L202" s="15">
        <f>SUM(M202:N202)</f>
        <v>0</v>
      </c>
      <c r="M202" s="15"/>
      <c r="N202" s="15"/>
    </row>
    <row r="203" spans="1:14" s="21" customFormat="1" ht="94.5">
      <c r="A203" s="22" t="s">
        <v>229</v>
      </c>
      <c r="B203" s="26" t="s">
        <v>228</v>
      </c>
      <c r="C203" s="26" t="s">
        <v>56</v>
      </c>
      <c r="D203" s="24" t="s">
        <v>282</v>
      </c>
      <c r="E203" s="24" t="s">
        <v>418</v>
      </c>
      <c r="F203" s="15">
        <f>SUM(G203:H203)</f>
        <v>1578.9</v>
      </c>
      <c r="G203" s="15">
        <v>1500</v>
      </c>
      <c r="H203" s="15">
        <v>78.9</v>
      </c>
      <c r="I203" s="15">
        <f>SUM(J203:K203)</f>
        <v>0</v>
      </c>
      <c r="J203" s="15"/>
      <c r="K203" s="15"/>
      <c r="L203" s="15">
        <f>SUM(M203:N203)</f>
        <v>0</v>
      </c>
      <c r="M203" s="15"/>
      <c r="N203" s="15"/>
    </row>
    <row r="204" spans="1:14" ht="141.75">
      <c r="A204" s="68" t="s">
        <v>620</v>
      </c>
      <c r="B204" s="26" t="s">
        <v>188</v>
      </c>
      <c r="C204" s="26">
        <v>600</v>
      </c>
      <c r="D204" s="24" t="s">
        <v>282</v>
      </c>
      <c r="E204" s="24" t="s">
        <v>418</v>
      </c>
      <c r="F204" s="91">
        <f>SUM(G204:H204)</f>
        <v>53082</v>
      </c>
      <c r="G204" s="17"/>
      <c r="H204" s="17">
        <v>53082</v>
      </c>
      <c r="I204" s="91">
        <f>SUM(J204:K204)</f>
        <v>54845</v>
      </c>
      <c r="J204" s="17"/>
      <c r="K204" s="17">
        <v>54845</v>
      </c>
      <c r="L204" s="91">
        <f>SUM(M204:N204)</f>
        <v>55654</v>
      </c>
      <c r="M204" s="17"/>
      <c r="N204" s="17">
        <v>55654</v>
      </c>
    </row>
    <row r="205" spans="1:14" ht="63">
      <c r="A205" s="69" t="s">
        <v>474</v>
      </c>
      <c r="B205" s="62" t="s">
        <v>471</v>
      </c>
      <c r="C205" s="26"/>
      <c r="D205" s="24" t="s">
        <v>282</v>
      </c>
      <c r="E205" s="24" t="s">
        <v>418</v>
      </c>
      <c r="F205" s="91">
        <f>F206</f>
        <v>1453.4</v>
      </c>
      <c r="G205" s="91">
        <f aca="true" t="shared" si="76" ref="G205:N205">G206</f>
        <v>0</v>
      </c>
      <c r="H205" s="91">
        <f t="shared" si="76"/>
        <v>1453.4</v>
      </c>
      <c r="I205" s="91">
        <f t="shared" si="76"/>
        <v>0</v>
      </c>
      <c r="J205" s="91">
        <f t="shared" si="76"/>
        <v>0</v>
      </c>
      <c r="K205" s="91">
        <f t="shared" si="76"/>
        <v>0</v>
      </c>
      <c r="L205" s="91">
        <f t="shared" si="76"/>
        <v>0</v>
      </c>
      <c r="M205" s="91">
        <f t="shared" si="76"/>
        <v>0</v>
      </c>
      <c r="N205" s="91">
        <f t="shared" si="76"/>
        <v>0</v>
      </c>
    </row>
    <row r="206" spans="1:14" ht="78.75">
      <c r="A206" s="69" t="s">
        <v>473</v>
      </c>
      <c r="B206" s="26" t="s">
        <v>472</v>
      </c>
      <c r="C206" s="26" t="s">
        <v>56</v>
      </c>
      <c r="D206" s="24" t="s">
        <v>282</v>
      </c>
      <c r="E206" s="24" t="s">
        <v>418</v>
      </c>
      <c r="F206" s="91">
        <f>SUM(G206:H206)</f>
        <v>1453.4</v>
      </c>
      <c r="G206" s="17"/>
      <c r="H206" s="17">
        <v>1453.4</v>
      </c>
      <c r="I206" s="91">
        <f>SUM(J206:K206)</f>
        <v>0</v>
      </c>
      <c r="J206" s="17"/>
      <c r="K206" s="17"/>
      <c r="L206" s="91">
        <f>SUM(M206:N206)</f>
        <v>0</v>
      </c>
      <c r="M206" s="17"/>
      <c r="N206" s="17"/>
    </row>
    <row r="207" spans="1:14" ht="47.25">
      <c r="A207" s="22" t="s">
        <v>412</v>
      </c>
      <c r="B207" s="146" t="s">
        <v>736</v>
      </c>
      <c r="C207" s="26"/>
      <c r="D207" s="24" t="s">
        <v>282</v>
      </c>
      <c r="E207" s="24" t="s">
        <v>418</v>
      </c>
      <c r="F207" s="91">
        <f>SUM(F208:F210)</f>
        <v>67585.6</v>
      </c>
      <c r="G207" s="91">
        <f aca="true" t="shared" si="77" ref="G207:N207">SUM(G208:G210)</f>
        <v>39914</v>
      </c>
      <c r="H207" s="91">
        <f>SUM(H208:H210)</f>
        <v>27671.6</v>
      </c>
      <c r="I207" s="91">
        <f t="shared" si="77"/>
        <v>40000</v>
      </c>
      <c r="J207" s="91">
        <f t="shared" si="77"/>
        <v>38000</v>
      </c>
      <c r="K207" s="91">
        <f t="shared" si="77"/>
        <v>2000</v>
      </c>
      <c r="L207" s="91">
        <f t="shared" si="77"/>
        <v>0</v>
      </c>
      <c r="M207" s="91">
        <f t="shared" si="77"/>
        <v>0</v>
      </c>
      <c r="N207" s="91">
        <f t="shared" si="77"/>
        <v>0</v>
      </c>
    </row>
    <row r="208" spans="1:14" ht="78.75">
      <c r="A208" s="78" t="s">
        <v>414</v>
      </c>
      <c r="B208" s="24" t="s">
        <v>490</v>
      </c>
      <c r="C208" s="26" t="s">
        <v>386</v>
      </c>
      <c r="D208" s="24" t="s">
        <v>282</v>
      </c>
      <c r="E208" s="24" t="s">
        <v>418</v>
      </c>
      <c r="F208" s="15">
        <f>SUM(G208:H208)</f>
        <v>20171.6</v>
      </c>
      <c r="G208" s="15"/>
      <c r="H208" s="15">
        <v>20171.6</v>
      </c>
      <c r="I208" s="15">
        <f>SUM(J208:K208)</f>
        <v>2000</v>
      </c>
      <c r="J208" s="15"/>
      <c r="K208" s="15">
        <v>2000</v>
      </c>
      <c r="L208" s="15">
        <f>SUM(M208:N208)</f>
        <v>0</v>
      </c>
      <c r="M208" s="15"/>
      <c r="N208" s="15"/>
    </row>
    <row r="209" spans="1:14" ht="110.25">
      <c r="A209" s="22" t="s">
        <v>956</v>
      </c>
      <c r="B209" s="24" t="s">
        <v>958</v>
      </c>
      <c r="C209" s="26" t="s">
        <v>386</v>
      </c>
      <c r="D209" s="24" t="s">
        <v>282</v>
      </c>
      <c r="E209" s="24" t="s">
        <v>418</v>
      </c>
      <c r="F209" s="15">
        <f>SUM(G209:H209)</f>
        <v>39914</v>
      </c>
      <c r="G209" s="15">
        <v>39914</v>
      </c>
      <c r="H209" s="15"/>
      <c r="I209" s="15">
        <f>SUM(J209:K209)</f>
        <v>38000</v>
      </c>
      <c r="J209" s="15">
        <v>38000</v>
      </c>
      <c r="K209" s="15"/>
      <c r="L209" s="15">
        <f>SUM(M209:N209)</f>
        <v>0</v>
      </c>
      <c r="M209" s="15"/>
      <c r="N209" s="15"/>
    </row>
    <row r="210" spans="1:14" ht="126">
      <c r="A210" s="69" t="s">
        <v>84</v>
      </c>
      <c r="B210" s="26" t="s">
        <v>85</v>
      </c>
      <c r="C210" s="26" t="s">
        <v>386</v>
      </c>
      <c r="D210" s="24" t="s">
        <v>282</v>
      </c>
      <c r="E210" s="24" t="s">
        <v>418</v>
      </c>
      <c r="F210" s="15">
        <f>SUM(G210:H210)</f>
        <v>7500</v>
      </c>
      <c r="G210" s="15"/>
      <c r="H210" s="15">
        <v>7500</v>
      </c>
      <c r="I210" s="15">
        <f>SUM(J210:K210)</f>
        <v>0</v>
      </c>
      <c r="J210" s="15"/>
      <c r="K210" s="15"/>
      <c r="L210" s="15">
        <f>SUM(M210:N210)</f>
        <v>0</v>
      </c>
      <c r="M210" s="15"/>
      <c r="N210" s="15"/>
    </row>
    <row r="211" spans="1:14" s="21" customFormat="1" ht="157.5">
      <c r="A211" s="54" t="s">
        <v>1022</v>
      </c>
      <c r="B211" s="85" t="s">
        <v>638</v>
      </c>
      <c r="C211" s="59"/>
      <c r="D211" s="57"/>
      <c r="E211" s="57"/>
      <c r="F211" s="58">
        <f>F212</f>
        <v>3570.9</v>
      </c>
      <c r="G211" s="58">
        <f aca="true" t="shared" si="78" ref="G211:N211">G212</f>
        <v>3255.6</v>
      </c>
      <c r="H211" s="58">
        <f t="shared" si="78"/>
        <v>315.3</v>
      </c>
      <c r="I211" s="58">
        <f t="shared" si="78"/>
        <v>0</v>
      </c>
      <c r="J211" s="58">
        <f t="shared" si="78"/>
        <v>0</v>
      </c>
      <c r="K211" s="58">
        <f t="shared" si="78"/>
        <v>0</v>
      </c>
      <c r="L211" s="58">
        <f t="shared" si="78"/>
        <v>586.5</v>
      </c>
      <c r="M211" s="58">
        <f t="shared" si="78"/>
        <v>586.5</v>
      </c>
      <c r="N211" s="58">
        <f t="shared" si="78"/>
        <v>0</v>
      </c>
    </row>
    <row r="212" spans="1:14" ht="47.25">
      <c r="A212" s="22" t="s">
        <v>949</v>
      </c>
      <c r="B212" s="62" t="s">
        <v>640</v>
      </c>
      <c r="C212" s="26"/>
      <c r="D212" s="24"/>
      <c r="E212" s="24"/>
      <c r="F212" s="15">
        <f>SUM(F213:F215)</f>
        <v>3570.9</v>
      </c>
      <c r="G212" s="15">
        <f aca="true" t="shared" si="79" ref="G212:N212">SUM(G213:G215)</f>
        <v>3255.6</v>
      </c>
      <c r="H212" s="15">
        <f t="shared" si="79"/>
        <v>315.3</v>
      </c>
      <c r="I212" s="15">
        <f t="shared" si="79"/>
        <v>0</v>
      </c>
      <c r="J212" s="15">
        <f t="shared" si="79"/>
        <v>0</v>
      </c>
      <c r="K212" s="15">
        <f t="shared" si="79"/>
        <v>0</v>
      </c>
      <c r="L212" s="15">
        <f t="shared" si="79"/>
        <v>586.5</v>
      </c>
      <c r="M212" s="15">
        <f t="shared" si="79"/>
        <v>586.5</v>
      </c>
      <c r="N212" s="15">
        <f t="shared" si="79"/>
        <v>0</v>
      </c>
    </row>
    <row r="213" spans="1:14" ht="78.75">
      <c r="A213" s="22" t="s">
        <v>429</v>
      </c>
      <c r="B213" s="24" t="s">
        <v>735</v>
      </c>
      <c r="C213" s="26" t="s">
        <v>386</v>
      </c>
      <c r="D213" s="24" t="s">
        <v>282</v>
      </c>
      <c r="E213" s="24" t="s">
        <v>419</v>
      </c>
      <c r="F213" s="15">
        <f>SUM(G213:H213)</f>
        <v>315.3</v>
      </c>
      <c r="G213" s="15"/>
      <c r="H213" s="15">
        <v>315.3</v>
      </c>
      <c r="I213" s="15">
        <f>SUM(J213:K213)</f>
        <v>0</v>
      </c>
      <c r="J213" s="15"/>
      <c r="K213" s="15"/>
      <c r="L213" s="15">
        <f>SUM(M213:N213)</f>
        <v>0</v>
      </c>
      <c r="M213" s="15"/>
      <c r="N213" s="15"/>
    </row>
    <row r="214" spans="1:14" ht="126">
      <c r="A214" s="22" t="s">
        <v>948</v>
      </c>
      <c r="B214" s="24" t="s">
        <v>947</v>
      </c>
      <c r="C214" s="26" t="s">
        <v>386</v>
      </c>
      <c r="D214" s="24" t="s">
        <v>282</v>
      </c>
      <c r="E214" s="24" t="s">
        <v>419</v>
      </c>
      <c r="F214" s="15">
        <f>SUM(G214:H214)</f>
        <v>3255.6</v>
      </c>
      <c r="G214" s="15">
        <v>3255.6</v>
      </c>
      <c r="H214" s="15"/>
      <c r="I214" s="15">
        <f>SUM(J214:K214)</f>
        <v>0</v>
      </c>
      <c r="J214" s="15"/>
      <c r="K214" s="15"/>
      <c r="L214" s="15">
        <f>SUM(M214:N214)</f>
        <v>0</v>
      </c>
      <c r="M214" s="15"/>
      <c r="N214" s="15"/>
    </row>
    <row r="215" spans="1:14" ht="78.75">
      <c r="A215" s="69" t="s">
        <v>337</v>
      </c>
      <c r="B215" s="26" t="s">
        <v>336</v>
      </c>
      <c r="C215" s="26" t="s">
        <v>386</v>
      </c>
      <c r="D215" s="26" t="s">
        <v>423</v>
      </c>
      <c r="E215" s="26" t="s">
        <v>280</v>
      </c>
      <c r="F215" s="15">
        <f>SUM(G215:H215)</f>
        <v>0</v>
      </c>
      <c r="G215" s="15"/>
      <c r="H215" s="15"/>
      <c r="I215" s="15">
        <f>SUM(J215:K215)</f>
        <v>0</v>
      </c>
      <c r="J215" s="15"/>
      <c r="K215" s="15"/>
      <c r="L215" s="15">
        <f>SUM(M215:N215)</f>
        <v>586.5</v>
      </c>
      <c r="M215" s="15">
        <v>586.5</v>
      </c>
      <c r="N215" s="15"/>
    </row>
    <row r="216" spans="1:14" ht="110.25">
      <c r="A216" s="54" t="s">
        <v>1023</v>
      </c>
      <c r="B216" s="126" t="s">
        <v>697</v>
      </c>
      <c r="C216" s="26"/>
      <c r="D216" s="26"/>
      <c r="E216" s="26"/>
      <c r="F216" s="58">
        <f>SUM(F217,F219,F223,)</f>
        <v>12710.7</v>
      </c>
      <c r="G216" s="58">
        <f aca="true" t="shared" si="80" ref="G216:N216">SUM(G217,G219,G223,)</f>
        <v>0</v>
      </c>
      <c r="H216" s="58">
        <f t="shared" si="80"/>
        <v>12710.7</v>
      </c>
      <c r="I216" s="58">
        <f t="shared" si="80"/>
        <v>8846</v>
      </c>
      <c r="J216" s="58">
        <f t="shared" si="80"/>
        <v>0</v>
      </c>
      <c r="K216" s="58">
        <f t="shared" si="80"/>
        <v>8846</v>
      </c>
      <c r="L216" s="58">
        <f t="shared" si="80"/>
        <v>9106</v>
      </c>
      <c r="M216" s="58">
        <f t="shared" si="80"/>
        <v>0</v>
      </c>
      <c r="N216" s="58">
        <f t="shared" si="80"/>
        <v>9106</v>
      </c>
    </row>
    <row r="217" spans="1:14" ht="47.25">
      <c r="A217" s="22" t="s">
        <v>40</v>
      </c>
      <c r="B217" s="62" t="s">
        <v>698</v>
      </c>
      <c r="C217" s="26"/>
      <c r="D217" s="26"/>
      <c r="E217" s="26"/>
      <c r="F217" s="15">
        <f aca="true" t="shared" si="81" ref="F217:N217">F218</f>
        <v>1975</v>
      </c>
      <c r="G217" s="15">
        <f t="shared" si="81"/>
        <v>0</v>
      </c>
      <c r="H217" s="15">
        <f t="shared" si="81"/>
        <v>1975</v>
      </c>
      <c r="I217" s="15">
        <f t="shared" si="81"/>
        <v>2190</v>
      </c>
      <c r="J217" s="15">
        <f t="shared" si="81"/>
        <v>0</v>
      </c>
      <c r="K217" s="15">
        <f t="shared" si="81"/>
        <v>2190</v>
      </c>
      <c r="L217" s="15">
        <f t="shared" si="81"/>
        <v>2278</v>
      </c>
      <c r="M217" s="93">
        <f t="shared" si="81"/>
        <v>0</v>
      </c>
      <c r="N217" s="15">
        <f t="shared" si="81"/>
        <v>2278</v>
      </c>
    </row>
    <row r="218" spans="1:14" ht="173.25">
      <c r="A218" s="68" t="s">
        <v>482</v>
      </c>
      <c r="B218" s="26" t="s">
        <v>190</v>
      </c>
      <c r="C218" s="26">
        <v>100</v>
      </c>
      <c r="D218" s="24" t="s">
        <v>282</v>
      </c>
      <c r="E218" s="24" t="s">
        <v>419</v>
      </c>
      <c r="F218" s="15">
        <f>SUM(G218:H218)</f>
        <v>1975</v>
      </c>
      <c r="G218" s="17"/>
      <c r="H218" s="17">
        <v>1975</v>
      </c>
      <c r="I218" s="15">
        <f>SUM(J218:K218)</f>
        <v>2190</v>
      </c>
      <c r="J218" s="17"/>
      <c r="K218" s="17">
        <v>2190</v>
      </c>
      <c r="L218" s="15">
        <f>SUM(M218:N218)</f>
        <v>2278</v>
      </c>
      <c r="M218" s="17"/>
      <c r="N218" s="17">
        <v>2278</v>
      </c>
    </row>
    <row r="219" spans="1:14" ht="94.5">
      <c r="A219" s="22" t="s">
        <v>546</v>
      </c>
      <c r="B219" s="62" t="s">
        <v>699</v>
      </c>
      <c r="C219" s="26"/>
      <c r="D219" s="26"/>
      <c r="E219" s="26"/>
      <c r="F219" s="15">
        <f aca="true" t="shared" si="82" ref="F219:N219">SUM(F220:F222)</f>
        <v>10385.7</v>
      </c>
      <c r="G219" s="15">
        <f t="shared" si="82"/>
        <v>0</v>
      </c>
      <c r="H219" s="15">
        <f t="shared" si="82"/>
        <v>10385.7</v>
      </c>
      <c r="I219" s="15">
        <f t="shared" si="82"/>
        <v>6656</v>
      </c>
      <c r="J219" s="15">
        <f t="shared" si="82"/>
        <v>0</v>
      </c>
      <c r="K219" s="15">
        <f t="shared" si="82"/>
        <v>6656</v>
      </c>
      <c r="L219" s="15">
        <f t="shared" si="82"/>
        <v>6828</v>
      </c>
      <c r="M219" s="15">
        <f t="shared" si="82"/>
        <v>0</v>
      </c>
      <c r="N219" s="15">
        <f t="shared" si="82"/>
        <v>6828</v>
      </c>
    </row>
    <row r="220" spans="1:14" ht="204.75">
      <c r="A220" s="68" t="s">
        <v>357</v>
      </c>
      <c r="B220" s="26" t="s">
        <v>191</v>
      </c>
      <c r="C220" s="26">
        <v>100</v>
      </c>
      <c r="D220" s="24" t="s">
        <v>282</v>
      </c>
      <c r="E220" s="24" t="s">
        <v>419</v>
      </c>
      <c r="F220" s="15">
        <f>SUM(G220:H220)</f>
        <v>5003</v>
      </c>
      <c r="G220" s="17"/>
      <c r="H220" s="17">
        <v>5003</v>
      </c>
      <c r="I220" s="15">
        <f>SUM(J220:K220)</f>
        <v>6204</v>
      </c>
      <c r="J220" s="17"/>
      <c r="K220" s="17">
        <v>6204</v>
      </c>
      <c r="L220" s="15">
        <f>SUM(M220:N220)</f>
        <v>6376</v>
      </c>
      <c r="M220" s="17"/>
      <c r="N220" s="17">
        <v>6376</v>
      </c>
    </row>
    <row r="221" spans="1:14" ht="126">
      <c r="A221" s="68" t="s">
        <v>75</v>
      </c>
      <c r="B221" s="26" t="s">
        <v>191</v>
      </c>
      <c r="C221" s="26">
        <v>200</v>
      </c>
      <c r="D221" s="24" t="s">
        <v>282</v>
      </c>
      <c r="E221" s="24" t="s">
        <v>419</v>
      </c>
      <c r="F221" s="15">
        <f>SUM(G221:H221)</f>
        <v>5360.7</v>
      </c>
      <c r="G221" s="17"/>
      <c r="H221" s="17">
        <f>667.7+4693</f>
        <v>5360.7</v>
      </c>
      <c r="I221" s="15">
        <f>SUM(J221:K221)</f>
        <v>430</v>
      </c>
      <c r="J221" s="17"/>
      <c r="K221" s="17">
        <v>430</v>
      </c>
      <c r="L221" s="15">
        <f>SUM(M221:N221)</f>
        <v>430</v>
      </c>
      <c r="M221" s="17"/>
      <c r="N221" s="17">
        <v>430</v>
      </c>
    </row>
    <row r="222" spans="1:14" ht="94.5">
      <c r="A222" s="68" t="s">
        <v>76</v>
      </c>
      <c r="B222" s="26" t="s">
        <v>191</v>
      </c>
      <c r="C222" s="26" t="s">
        <v>48</v>
      </c>
      <c r="D222" s="24" t="s">
        <v>282</v>
      </c>
      <c r="E222" s="24" t="s">
        <v>419</v>
      </c>
      <c r="F222" s="15">
        <f>SUM(G222:H222)</f>
        <v>22</v>
      </c>
      <c r="G222" s="17"/>
      <c r="H222" s="17">
        <v>22</v>
      </c>
      <c r="I222" s="15">
        <f>SUM(J222:K222)</f>
        <v>22</v>
      </c>
      <c r="J222" s="17"/>
      <c r="K222" s="17">
        <v>22</v>
      </c>
      <c r="L222" s="15">
        <f>SUM(M222:N222)</f>
        <v>22</v>
      </c>
      <c r="M222" s="17"/>
      <c r="N222" s="17">
        <v>22</v>
      </c>
    </row>
    <row r="223" spans="1:14" ht="94.5">
      <c r="A223" s="66" t="s">
        <v>394</v>
      </c>
      <c r="B223" s="62" t="s">
        <v>700</v>
      </c>
      <c r="C223" s="26"/>
      <c r="D223" s="26"/>
      <c r="E223" s="26"/>
      <c r="F223" s="15">
        <f>SUM(F224:F225)</f>
        <v>350</v>
      </c>
      <c r="G223" s="15">
        <f aca="true" t="shared" si="83" ref="G223:N223">SUM(G224:G225)</f>
        <v>0</v>
      </c>
      <c r="H223" s="15">
        <f t="shared" si="83"/>
        <v>350</v>
      </c>
      <c r="I223" s="15">
        <f t="shared" si="83"/>
        <v>0</v>
      </c>
      <c r="J223" s="15">
        <f t="shared" si="83"/>
        <v>0</v>
      </c>
      <c r="K223" s="15">
        <f t="shared" si="83"/>
        <v>0</v>
      </c>
      <c r="L223" s="15">
        <f t="shared" si="83"/>
        <v>0</v>
      </c>
      <c r="M223" s="15">
        <f t="shared" si="83"/>
        <v>0</v>
      </c>
      <c r="N223" s="15">
        <f t="shared" si="83"/>
        <v>0</v>
      </c>
    </row>
    <row r="224" spans="1:14" ht="252">
      <c r="A224" s="68" t="s">
        <v>431</v>
      </c>
      <c r="B224" s="26" t="s">
        <v>189</v>
      </c>
      <c r="C224" s="26" t="s">
        <v>384</v>
      </c>
      <c r="D224" s="26" t="s">
        <v>61</v>
      </c>
      <c r="E224" s="26" t="s">
        <v>280</v>
      </c>
      <c r="F224" s="15">
        <f>SUM(G224:H224)</f>
        <v>110</v>
      </c>
      <c r="G224" s="17"/>
      <c r="H224" s="17">
        <v>110</v>
      </c>
      <c r="I224" s="15">
        <f>SUM(J224:K224)</f>
        <v>0</v>
      </c>
      <c r="J224" s="17"/>
      <c r="K224" s="17"/>
      <c r="L224" s="15">
        <f>SUM(M224:N224)</f>
        <v>0</v>
      </c>
      <c r="M224" s="92"/>
      <c r="N224" s="17"/>
    </row>
    <row r="225" spans="1:14" ht="189">
      <c r="A225" s="68" t="s">
        <v>530</v>
      </c>
      <c r="B225" s="26" t="s">
        <v>189</v>
      </c>
      <c r="C225" s="64" t="s">
        <v>56</v>
      </c>
      <c r="D225" s="26" t="s">
        <v>61</v>
      </c>
      <c r="E225" s="26" t="s">
        <v>280</v>
      </c>
      <c r="F225" s="15">
        <f>SUM(G225:H225)</f>
        <v>240</v>
      </c>
      <c r="G225" s="17"/>
      <c r="H225" s="17">
        <v>240</v>
      </c>
      <c r="I225" s="15">
        <f>SUM(J225:K225)</f>
        <v>0</v>
      </c>
      <c r="J225" s="17"/>
      <c r="K225" s="17"/>
      <c r="L225" s="15">
        <f>SUM(M225:N225)</f>
        <v>0</v>
      </c>
      <c r="M225" s="92"/>
      <c r="N225" s="17"/>
    </row>
    <row r="226" spans="1:14" ht="94.5">
      <c r="A226" s="54" t="s">
        <v>363</v>
      </c>
      <c r="B226" s="85" t="s">
        <v>701</v>
      </c>
      <c r="C226" s="59"/>
      <c r="D226" s="59"/>
      <c r="E226" s="59"/>
      <c r="F226" s="58">
        <f>SUM(F227,F232,F238,F243)</f>
        <v>50288.2</v>
      </c>
      <c r="G226" s="58">
        <f aca="true" t="shared" si="84" ref="G226:N226">SUM(G227,G232,G238,G243)</f>
        <v>0</v>
      </c>
      <c r="H226" s="58">
        <f t="shared" si="84"/>
        <v>50288.2</v>
      </c>
      <c r="I226" s="58">
        <f t="shared" si="84"/>
        <v>40167</v>
      </c>
      <c r="J226" s="58">
        <f t="shared" si="84"/>
        <v>0</v>
      </c>
      <c r="K226" s="58">
        <f t="shared" si="84"/>
        <v>40167</v>
      </c>
      <c r="L226" s="58">
        <f t="shared" si="84"/>
        <v>39747</v>
      </c>
      <c r="M226" s="58">
        <f t="shared" si="84"/>
        <v>0</v>
      </c>
      <c r="N226" s="58">
        <f t="shared" si="84"/>
        <v>39747</v>
      </c>
    </row>
    <row r="227" spans="1:14" ht="141.75">
      <c r="A227" s="54" t="s">
        <v>362</v>
      </c>
      <c r="B227" s="85" t="s">
        <v>702</v>
      </c>
      <c r="C227" s="59"/>
      <c r="D227" s="59"/>
      <c r="E227" s="59"/>
      <c r="F227" s="58">
        <f>SUM(F228,F230)</f>
        <v>45188.6</v>
      </c>
      <c r="G227" s="58">
        <f aca="true" t="shared" si="85" ref="G227:N227">SUM(G228,G230)</f>
        <v>0</v>
      </c>
      <c r="H227" s="58">
        <f t="shared" si="85"/>
        <v>45188.6</v>
      </c>
      <c r="I227" s="58">
        <f t="shared" si="85"/>
        <v>38461</v>
      </c>
      <c r="J227" s="58">
        <f t="shared" si="85"/>
        <v>0</v>
      </c>
      <c r="K227" s="58">
        <f t="shared" si="85"/>
        <v>38461</v>
      </c>
      <c r="L227" s="58">
        <f t="shared" si="85"/>
        <v>37973</v>
      </c>
      <c r="M227" s="58">
        <f t="shared" si="85"/>
        <v>0</v>
      </c>
      <c r="N227" s="58">
        <f t="shared" si="85"/>
        <v>37973</v>
      </c>
    </row>
    <row r="228" spans="1:14" ht="94.5">
      <c r="A228" s="22" t="s">
        <v>546</v>
      </c>
      <c r="B228" s="62" t="s">
        <v>703</v>
      </c>
      <c r="C228" s="59"/>
      <c r="D228" s="59"/>
      <c r="E228" s="59"/>
      <c r="F228" s="15">
        <f aca="true" t="shared" si="86" ref="F228:N228">SUM(F229:F229)</f>
        <v>41688.6</v>
      </c>
      <c r="G228" s="15">
        <f t="shared" si="86"/>
        <v>0</v>
      </c>
      <c r="H228" s="15">
        <f t="shared" si="86"/>
        <v>41688.6</v>
      </c>
      <c r="I228" s="15">
        <f t="shared" si="86"/>
        <v>38461</v>
      </c>
      <c r="J228" s="15">
        <f t="shared" si="86"/>
        <v>0</v>
      </c>
      <c r="K228" s="15">
        <f t="shared" si="86"/>
        <v>38461</v>
      </c>
      <c r="L228" s="15">
        <f t="shared" si="86"/>
        <v>37973</v>
      </c>
      <c r="M228" s="15">
        <f t="shared" si="86"/>
        <v>0</v>
      </c>
      <c r="N228" s="15">
        <f t="shared" si="86"/>
        <v>37973</v>
      </c>
    </row>
    <row r="229" spans="1:14" ht="141.75">
      <c r="A229" s="68" t="s">
        <v>521</v>
      </c>
      <c r="B229" s="26" t="s">
        <v>935</v>
      </c>
      <c r="C229" s="26">
        <v>600</v>
      </c>
      <c r="D229" s="26">
        <v>11</v>
      </c>
      <c r="E229" s="24" t="s">
        <v>418</v>
      </c>
      <c r="F229" s="15">
        <f>SUM(G229:H229)</f>
        <v>41688.6</v>
      </c>
      <c r="G229" s="15">
        <v>0</v>
      </c>
      <c r="H229" s="15">
        <v>41688.6</v>
      </c>
      <c r="I229" s="15">
        <f>SUM(J229:K229)</f>
        <v>38461</v>
      </c>
      <c r="J229" s="15">
        <v>0</v>
      </c>
      <c r="K229" s="15">
        <v>38461</v>
      </c>
      <c r="L229" s="15">
        <f>SUM(M229:N229)</f>
        <v>37973</v>
      </c>
      <c r="M229" s="15">
        <v>0</v>
      </c>
      <c r="N229" s="15">
        <v>37973</v>
      </c>
    </row>
    <row r="230" spans="1:14" ht="47.25">
      <c r="A230" s="66" t="s">
        <v>86</v>
      </c>
      <c r="B230" s="62" t="s">
        <v>106</v>
      </c>
      <c r="C230" s="26"/>
      <c r="D230" s="26"/>
      <c r="E230" s="24"/>
      <c r="F230" s="15">
        <f>F231</f>
        <v>3500</v>
      </c>
      <c r="G230" s="15">
        <f aca="true" t="shared" si="87" ref="G230:N230">G231</f>
        <v>0</v>
      </c>
      <c r="H230" s="15">
        <f t="shared" si="87"/>
        <v>3500</v>
      </c>
      <c r="I230" s="15">
        <f t="shared" si="87"/>
        <v>0</v>
      </c>
      <c r="J230" s="15">
        <f t="shared" si="87"/>
        <v>0</v>
      </c>
      <c r="K230" s="15">
        <f t="shared" si="87"/>
        <v>0</v>
      </c>
      <c r="L230" s="15">
        <f t="shared" si="87"/>
        <v>0</v>
      </c>
      <c r="M230" s="15">
        <f t="shared" si="87"/>
        <v>0</v>
      </c>
      <c r="N230" s="15">
        <f t="shared" si="87"/>
        <v>0</v>
      </c>
    </row>
    <row r="231" spans="1:14" ht="126">
      <c r="A231" s="66" t="s">
        <v>89</v>
      </c>
      <c r="B231" s="26" t="s">
        <v>88</v>
      </c>
      <c r="C231" s="26" t="s">
        <v>56</v>
      </c>
      <c r="D231" s="26" t="s">
        <v>807</v>
      </c>
      <c r="E231" s="26" t="s">
        <v>418</v>
      </c>
      <c r="F231" s="15">
        <f>SUM(G231:H231)</f>
        <v>3500</v>
      </c>
      <c r="G231" s="15"/>
      <c r="H231" s="15">
        <v>3500</v>
      </c>
      <c r="I231" s="15">
        <f>SUM(J231:K231)</f>
        <v>0</v>
      </c>
      <c r="J231" s="15"/>
      <c r="K231" s="15"/>
      <c r="L231" s="15">
        <f>SUM(M231:N231)</f>
        <v>0</v>
      </c>
      <c r="M231" s="15"/>
      <c r="N231" s="15"/>
    </row>
    <row r="232" spans="1:14" s="21" customFormat="1" ht="126">
      <c r="A232" s="54" t="s">
        <v>830</v>
      </c>
      <c r="B232" s="85" t="s">
        <v>704</v>
      </c>
      <c r="C232" s="59"/>
      <c r="D232" s="57" t="s">
        <v>538</v>
      </c>
      <c r="E232" s="57" t="s">
        <v>538</v>
      </c>
      <c r="F232" s="58">
        <f>SUM(F233,)</f>
        <v>5031.6</v>
      </c>
      <c r="G232" s="58">
        <f aca="true" t="shared" si="88" ref="G232:N232">SUM(G233,)</f>
        <v>0</v>
      </c>
      <c r="H232" s="58">
        <f t="shared" si="88"/>
        <v>5031.6</v>
      </c>
      <c r="I232" s="58">
        <f t="shared" si="88"/>
        <v>1706</v>
      </c>
      <c r="J232" s="58">
        <f t="shared" si="88"/>
        <v>0</v>
      </c>
      <c r="K232" s="58">
        <f t="shared" si="88"/>
        <v>1706</v>
      </c>
      <c r="L232" s="58">
        <f t="shared" si="88"/>
        <v>1774</v>
      </c>
      <c r="M232" s="58">
        <f t="shared" si="88"/>
        <v>0</v>
      </c>
      <c r="N232" s="58">
        <f t="shared" si="88"/>
        <v>1774</v>
      </c>
    </row>
    <row r="233" spans="1:14" ht="63">
      <c r="A233" s="22" t="s">
        <v>616</v>
      </c>
      <c r="B233" s="62" t="s">
        <v>705</v>
      </c>
      <c r="C233" s="26"/>
      <c r="D233" s="24" t="s">
        <v>538</v>
      </c>
      <c r="E233" s="24" t="s">
        <v>538</v>
      </c>
      <c r="F233" s="15">
        <f>SUM(F234:F237)</f>
        <v>5031.6</v>
      </c>
      <c r="G233" s="15">
        <f aca="true" t="shared" si="89" ref="G233:N233">SUM(G234:G237)</f>
        <v>0</v>
      </c>
      <c r="H233" s="15">
        <f t="shared" si="89"/>
        <v>5031.6</v>
      </c>
      <c r="I233" s="15">
        <f t="shared" si="89"/>
        <v>1706</v>
      </c>
      <c r="J233" s="15">
        <f t="shared" si="89"/>
        <v>0</v>
      </c>
      <c r="K233" s="15">
        <f t="shared" si="89"/>
        <v>1706</v>
      </c>
      <c r="L233" s="15">
        <f t="shared" si="89"/>
        <v>1774</v>
      </c>
      <c r="M233" s="15">
        <f t="shared" si="89"/>
        <v>0</v>
      </c>
      <c r="N233" s="15">
        <f t="shared" si="89"/>
        <v>1774</v>
      </c>
    </row>
    <row r="234" spans="1:14" ht="204.75">
      <c r="A234" s="78" t="s">
        <v>357</v>
      </c>
      <c r="B234" s="26" t="s">
        <v>737</v>
      </c>
      <c r="C234" s="26" t="s">
        <v>384</v>
      </c>
      <c r="D234" s="24" t="s">
        <v>538</v>
      </c>
      <c r="E234" s="24" t="s">
        <v>538</v>
      </c>
      <c r="F234" s="15">
        <f>SUM(G234:H234)</f>
        <v>4929</v>
      </c>
      <c r="G234" s="15"/>
      <c r="H234" s="15">
        <v>4929</v>
      </c>
      <c r="I234" s="15">
        <f>SUM(J234:K234)</f>
        <v>1697</v>
      </c>
      <c r="J234" s="15"/>
      <c r="K234" s="15">
        <v>1697</v>
      </c>
      <c r="L234" s="15">
        <f>SUM(M234:N234)</f>
        <v>1765</v>
      </c>
      <c r="M234" s="15"/>
      <c r="N234" s="15">
        <v>1765</v>
      </c>
    </row>
    <row r="235" spans="1:14" ht="126">
      <c r="A235" s="78" t="s">
        <v>618</v>
      </c>
      <c r="B235" s="26" t="s">
        <v>737</v>
      </c>
      <c r="C235" s="26" t="s">
        <v>386</v>
      </c>
      <c r="D235" s="24" t="s">
        <v>538</v>
      </c>
      <c r="E235" s="24" t="s">
        <v>538</v>
      </c>
      <c r="F235" s="15">
        <f>SUM(G235:H235)</f>
        <v>18</v>
      </c>
      <c r="G235" s="15"/>
      <c r="H235" s="15">
        <v>18</v>
      </c>
      <c r="I235" s="15">
        <f>SUM(J235:K235)</f>
        <v>9</v>
      </c>
      <c r="J235" s="15"/>
      <c r="K235" s="15">
        <v>9</v>
      </c>
      <c r="L235" s="15">
        <f>SUM(M235:N235)</f>
        <v>9</v>
      </c>
      <c r="M235" s="15"/>
      <c r="N235" s="15">
        <v>9</v>
      </c>
    </row>
    <row r="236" spans="1:14" ht="63">
      <c r="A236" s="78" t="s">
        <v>466</v>
      </c>
      <c r="B236" s="26" t="s">
        <v>11</v>
      </c>
      <c r="C236" s="26" t="s">
        <v>386</v>
      </c>
      <c r="D236" s="24" t="s">
        <v>538</v>
      </c>
      <c r="E236" s="24" t="s">
        <v>538</v>
      </c>
      <c r="F236" s="15">
        <f>SUM(G236:H236)</f>
        <v>74.6</v>
      </c>
      <c r="G236" s="17"/>
      <c r="H236" s="17">
        <v>74.6</v>
      </c>
      <c r="I236" s="15">
        <f>SUM(J236:K236)</f>
        <v>0</v>
      </c>
      <c r="J236" s="17"/>
      <c r="K236" s="17"/>
      <c r="L236" s="15">
        <f>SUM(M236:N236)</f>
        <v>0</v>
      </c>
      <c r="M236" s="92"/>
      <c r="N236" s="17"/>
    </row>
    <row r="237" spans="1:14" ht="47.25">
      <c r="A237" s="78" t="s">
        <v>779</v>
      </c>
      <c r="B237" s="26" t="s">
        <v>11</v>
      </c>
      <c r="C237" s="26" t="s">
        <v>59</v>
      </c>
      <c r="D237" s="26" t="s">
        <v>538</v>
      </c>
      <c r="E237" s="26" t="s">
        <v>538</v>
      </c>
      <c r="F237" s="15">
        <f>SUM(G237:H237)</f>
        <v>10</v>
      </c>
      <c r="G237" s="17"/>
      <c r="H237" s="17">
        <v>10</v>
      </c>
      <c r="I237" s="15">
        <f>SUM(J237:K237)</f>
        <v>0</v>
      </c>
      <c r="J237" s="17"/>
      <c r="K237" s="17"/>
      <c r="L237" s="15">
        <f>SUM(M237:N237)</f>
        <v>0</v>
      </c>
      <c r="M237" s="92"/>
      <c r="N237" s="17"/>
    </row>
    <row r="238" spans="1:14" s="21" customFormat="1" ht="126">
      <c r="A238" s="54" t="s">
        <v>461</v>
      </c>
      <c r="B238" s="85" t="s">
        <v>481</v>
      </c>
      <c r="C238" s="59"/>
      <c r="D238" s="57" t="s">
        <v>538</v>
      </c>
      <c r="E238" s="57" t="s">
        <v>538</v>
      </c>
      <c r="F238" s="58">
        <f>F239</f>
        <v>51</v>
      </c>
      <c r="G238" s="58">
        <f aca="true" t="shared" si="90" ref="G238:N238">G239</f>
        <v>0</v>
      </c>
      <c r="H238" s="58">
        <f t="shared" si="90"/>
        <v>51</v>
      </c>
      <c r="I238" s="58">
        <f t="shared" si="90"/>
        <v>0</v>
      </c>
      <c r="J238" s="58">
        <f t="shared" si="90"/>
        <v>0</v>
      </c>
      <c r="K238" s="58">
        <f t="shared" si="90"/>
        <v>0</v>
      </c>
      <c r="L238" s="58">
        <f t="shared" si="90"/>
        <v>0</v>
      </c>
      <c r="M238" s="58">
        <f t="shared" si="90"/>
        <v>0</v>
      </c>
      <c r="N238" s="58">
        <f t="shared" si="90"/>
        <v>0</v>
      </c>
    </row>
    <row r="239" spans="1:14" ht="47.25">
      <c r="A239" s="22" t="s">
        <v>463</v>
      </c>
      <c r="B239" s="62" t="s">
        <v>480</v>
      </c>
      <c r="C239" s="26"/>
      <c r="D239" s="24" t="s">
        <v>538</v>
      </c>
      <c r="E239" s="24" t="s">
        <v>538</v>
      </c>
      <c r="F239" s="15">
        <f>SUM(F240:F242)</f>
        <v>51</v>
      </c>
      <c r="G239" s="15">
        <f aca="true" t="shared" si="91" ref="G239:N239">SUM(G240:G242)</f>
        <v>0</v>
      </c>
      <c r="H239" s="15">
        <f t="shared" si="91"/>
        <v>51</v>
      </c>
      <c r="I239" s="15">
        <f t="shared" si="91"/>
        <v>0</v>
      </c>
      <c r="J239" s="15">
        <f t="shared" si="91"/>
        <v>0</v>
      </c>
      <c r="K239" s="15">
        <f t="shared" si="91"/>
        <v>0</v>
      </c>
      <c r="L239" s="15">
        <f t="shared" si="91"/>
        <v>0</v>
      </c>
      <c r="M239" s="15">
        <f t="shared" si="91"/>
        <v>0</v>
      </c>
      <c r="N239" s="15">
        <f t="shared" si="91"/>
        <v>0</v>
      </c>
    </row>
    <row r="240" spans="1:14" ht="141.75">
      <c r="A240" s="78" t="s">
        <v>238</v>
      </c>
      <c r="B240" s="26" t="s">
        <v>465</v>
      </c>
      <c r="C240" s="26" t="s">
        <v>384</v>
      </c>
      <c r="D240" s="24" t="s">
        <v>538</v>
      </c>
      <c r="E240" s="24" t="s">
        <v>538</v>
      </c>
      <c r="F240" s="15">
        <f>SUM(G240:H240)</f>
        <v>5</v>
      </c>
      <c r="G240" s="15"/>
      <c r="H240" s="15">
        <v>5</v>
      </c>
      <c r="I240" s="15">
        <f>SUM(I243:I243)</f>
        <v>0</v>
      </c>
      <c r="J240" s="15"/>
      <c r="K240" s="15"/>
      <c r="L240" s="15">
        <f>SUM(L243:L243)</f>
        <v>0</v>
      </c>
      <c r="M240" s="93"/>
      <c r="N240" s="15"/>
    </row>
    <row r="241" spans="1:14" ht="63">
      <c r="A241" s="78" t="s">
        <v>466</v>
      </c>
      <c r="B241" s="26" t="s">
        <v>465</v>
      </c>
      <c r="C241" s="26" t="s">
        <v>386</v>
      </c>
      <c r="D241" s="24" t="s">
        <v>538</v>
      </c>
      <c r="E241" s="24" t="s">
        <v>538</v>
      </c>
      <c r="F241" s="15">
        <f>SUM(G241:H241)</f>
        <v>44</v>
      </c>
      <c r="G241" s="17"/>
      <c r="H241" s="17">
        <v>44</v>
      </c>
      <c r="I241" s="15">
        <f>SUM(J241:K241)</f>
        <v>0</v>
      </c>
      <c r="J241" s="17"/>
      <c r="K241" s="17"/>
      <c r="L241" s="15">
        <f>SUM(M241:N241)</f>
        <v>0</v>
      </c>
      <c r="M241" s="92"/>
      <c r="N241" s="17"/>
    </row>
    <row r="242" spans="1:14" ht="47.25">
      <c r="A242" s="78" t="s">
        <v>779</v>
      </c>
      <c r="B242" s="26" t="s">
        <v>465</v>
      </c>
      <c r="C242" s="26" t="s">
        <v>59</v>
      </c>
      <c r="D242" s="24" t="s">
        <v>538</v>
      </c>
      <c r="E242" s="24" t="s">
        <v>538</v>
      </c>
      <c r="F242" s="15">
        <f>SUM(G242:H242)</f>
        <v>2</v>
      </c>
      <c r="G242" s="17"/>
      <c r="H242" s="17">
        <v>2</v>
      </c>
      <c r="I242" s="15">
        <f>SUM(J242:K242)</f>
        <v>0</v>
      </c>
      <c r="J242" s="17"/>
      <c r="K242" s="17"/>
      <c r="L242" s="15">
        <f>SUM(M242:N242)</f>
        <v>0</v>
      </c>
      <c r="M242" s="92"/>
      <c r="N242" s="17"/>
    </row>
    <row r="243" spans="1:14" s="21" customFormat="1" ht="141.75">
      <c r="A243" s="147" t="s">
        <v>15</v>
      </c>
      <c r="B243" s="85" t="s">
        <v>12</v>
      </c>
      <c r="C243" s="59"/>
      <c r="D243" s="57" t="s">
        <v>538</v>
      </c>
      <c r="E243" s="57" t="s">
        <v>538</v>
      </c>
      <c r="F243" s="15">
        <f>F244</f>
        <v>17</v>
      </c>
      <c r="G243" s="15">
        <f aca="true" t="shared" si="92" ref="G243:N243">G244</f>
        <v>0</v>
      </c>
      <c r="H243" s="15">
        <f t="shared" si="92"/>
        <v>17</v>
      </c>
      <c r="I243" s="15">
        <f t="shared" si="92"/>
        <v>0</v>
      </c>
      <c r="J243" s="15">
        <f t="shared" si="92"/>
        <v>0</v>
      </c>
      <c r="K243" s="15">
        <f t="shared" si="92"/>
        <v>0</v>
      </c>
      <c r="L243" s="15">
        <f t="shared" si="92"/>
        <v>0</v>
      </c>
      <c r="M243" s="15">
        <f t="shared" si="92"/>
        <v>0</v>
      </c>
      <c r="N243" s="15">
        <f t="shared" si="92"/>
        <v>0</v>
      </c>
    </row>
    <row r="244" spans="1:14" ht="47.25">
      <c r="A244" s="78" t="s">
        <v>16</v>
      </c>
      <c r="B244" s="62" t="s">
        <v>13</v>
      </c>
      <c r="C244" s="26"/>
      <c r="D244" s="24" t="s">
        <v>538</v>
      </c>
      <c r="E244" s="24" t="s">
        <v>538</v>
      </c>
      <c r="F244" s="15">
        <f aca="true" t="shared" si="93" ref="F244:N244">SUM(F245:F245)</f>
        <v>17</v>
      </c>
      <c r="G244" s="15">
        <f t="shared" si="93"/>
        <v>0</v>
      </c>
      <c r="H244" s="15">
        <f t="shared" si="93"/>
        <v>17</v>
      </c>
      <c r="I244" s="15">
        <f t="shared" si="93"/>
        <v>0</v>
      </c>
      <c r="J244" s="15">
        <f t="shared" si="93"/>
        <v>0</v>
      </c>
      <c r="K244" s="15">
        <f t="shared" si="93"/>
        <v>0</v>
      </c>
      <c r="L244" s="15">
        <f t="shared" si="93"/>
        <v>0</v>
      </c>
      <c r="M244" s="15">
        <f t="shared" si="93"/>
        <v>0</v>
      </c>
      <c r="N244" s="15">
        <f t="shared" si="93"/>
        <v>0</v>
      </c>
    </row>
    <row r="245" spans="1:14" ht="63">
      <c r="A245" s="78" t="s">
        <v>466</v>
      </c>
      <c r="B245" s="26" t="s">
        <v>14</v>
      </c>
      <c r="C245" s="26" t="s">
        <v>386</v>
      </c>
      <c r="D245" s="24" t="s">
        <v>538</v>
      </c>
      <c r="E245" s="24" t="s">
        <v>538</v>
      </c>
      <c r="F245" s="15">
        <f>SUM(G245:H245)</f>
        <v>17</v>
      </c>
      <c r="G245" s="17"/>
      <c r="H245" s="17">
        <v>17</v>
      </c>
      <c r="I245" s="15">
        <f>SUM(J245:K245)</f>
        <v>0</v>
      </c>
      <c r="J245" s="17"/>
      <c r="K245" s="17"/>
      <c r="L245" s="15">
        <f>SUM(M245:N245)</f>
        <v>0</v>
      </c>
      <c r="M245" s="92"/>
      <c r="N245" s="17"/>
    </row>
    <row r="246" spans="1:14" s="21" customFormat="1" ht="126">
      <c r="A246" s="54" t="s">
        <v>364</v>
      </c>
      <c r="B246" s="85" t="s">
        <v>706</v>
      </c>
      <c r="C246" s="59"/>
      <c r="D246" s="59"/>
      <c r="E246" s="59"/>
      <c r="F246" s="58">
        <f>SUM(F247,F256)</f>
        <v>6544.2</v>
      </c>
      <c r="G246" s="58">
        <f aca="true" t="shared" si="94" ref="G246:N246">SUM(G247,G256)</f>
        <v>5935.2</v>
      </c>
      <c r="H246" s="58">
        <f t="shared" si="94"/>
        <v>609</v>
      </c>
      <c r="I246" s="58">
        <f t="shared" si="94"/>
        <v>7486.6</v>
      </c>
      <c r="J246" s="58">
        <f t="shared" si="94"/>
        <v>7252.6</v>
      </c>
      <c r="K246" s="58">
        <f t="shared" si="94"/>
        <v>234</v>
      </c>
      <c r="L246" s="58">
        <f t="shared" si="94"/>
        <v>8623.8</v>
      </c>
      <c r="M246" s="58">
        <f t="shared" si="94"/>
        <v>8385.3</v>
      </c>
      <c r="N246" s="58">
        <f t="shared" si="94"/>
        <v>238.5</v>
      </c>
    </row>
    <row r="247" spans="1:14" s="21" customFormat="1" ht="157.5">
      <c r="A247" s="153" t="s">
        <v>358</v>
      </c>
      <c r="B247" s="126" t="s">
        <v>359</v>
      </c>
      <c r="C247" s="59"/>
      <c r="D247" s="59"/>
      <c r="E247" s="59"/>
      <c r="F247" s="58">
        <f>SUM(F248,F250,F252,F254)</f>
        <v>6023.2</v>
      </c>
      <c r="G247" s="58">
        <f aca="true" t="shared" si="95" ref="G247:N247">SUM(G248,G250,G252,G254)</f>
        <v>5414.2</v>
      </c>
      <c r="H247" s="58">
        <f t="shared" si="95"/>
        <v>609</v>
      </c>
      <c r="I247" s="58">
        <f t="shared" si="95"/>
        <v>6944.6</v>
      </c>
      <c r="J247" s="58">
        <f t="shared" si="95"/>
        <v>6710.6</v>
      </c>
      <c r="K247" s="58">
        <f t="shared" si="95"/>
        <v>234</v>
      </c>
      <c r="L247" s="58">
        <f t="shared" si="95"/>
        <v>8059.8</v>
      </c>
      <c r="M247" s="58">
        <f t="shared" si="95"/>
        <v>7821.3</v>
      </c>
      <c r="N247" s="58">
        <f t="shared" si="95"/>
        <v>238.5</v>
      </c>
    </row>
    <row r="248" spans="1:14" s="21" customFormat="1" ht="110.25">
      <c r="A248" s="69" t="s">
        <v>360</v>
      </c>
      <c r="B248" s="65" t="s">
        <v>361</v>
      </c>
      <c r="C248" s="59"/>
      <c r="D248" s="59"/>
      <c r="E248" s="59"/>
      <c r="F248" s="15">
        <f>F249</f>
        <v>169</v>
      </c>
      <c r="G248" s="15">
        <f aca="true" t="shared" si="96" ref="G248:N248">G249</f>
        <v>0</v>
      </c>
      <c r="H248" s="15">
        <f t="shared" si="96"/>
        <v>169</v>
      </c>
      <c r="I248" s="15">
        <f t="shared" si="96"/>
        <v>0</v>
      </c>
      <c r="J248" s="15">
        <f t="shared" si="96"/>
        <v>0</v>
      </c>
      <c r="K248" s="15">
        <f t="shared" si="96"/>
        <v>0</v>
      </c>
      <c r="L248" s="15">
        <f t="shared" si="96"/>
        <v>0</v>
      </c>
      <c r="M248" s="15">
        <f t="shared" si="96"/>
        <v>0</v>
      </c>
      <c r="N248" s="15">
        <f t="shared" si="96"/>
        <v>0</v>
      </c>
    </row>
    <row r="249" spans="1:14" s="21" customFormat="1" ht="141.75">
      <c r="A249" s="69" t="s">
        <v>435</v>
      </c>
      <c r="B249" s="67" t="s">
        <v>436</v>
      </c>
      <c r="C249" s="26" t="s">
        <v>386</v>
      </c>
      <c r="D249" s="26" t="s">
        <v>419</v>
      </c>
      <c r="E249" s="26" t="s">
        <v>822</v>
      </c>
      <c r="F249" s="15">
        <f>SUM(G249:H249)</f>
        <v>169</v>
      </c>
      <c r="G249" s="17"/>
      <c r="H249" s="17">
        <v>169</v>
      </c>
      <c r="I249" s="15">
        <f>SUM(J249:K249)</f>
        <v>0</v>
      </c>
      <c r="J249" s="17"/>
      <c r="K249" s="17">
        <v>0</v>
      </c>
      <c r="L249" s="15">
        <f>SUM(M249:N249)</f>
        <v>0</v>
      </c>
      <c r="M249" s="17"/>
      <c r="N249" s="17">
        <v>0</v>
      </c>
    </row>
    <row r="250" spans="1:14" s="21" customFormat="1" ht="47.25">
      <c r="A250" s="69" t="s">
        <v>319</v>
      </c>
      <c r="B250" s="65" t="s">
        <v>317</v>
      </c>
      <c r="C250" s="26"/>
      <c r="D250" s="26"/>
      <c r="E250" s="26"/>
      <c r="F250" s="15">
        <f>SUM(F251:F251)</f>
        <v>2564.2</v>
      </c>
      <c r="G250" s="15">
        <f aca="true" t="shared" si="97" ref="G250:N250">SUM(G251:G251)</f>
        <v>2414.2</v>
      </c>
      <c r="H250" s="15">
        <f t="shared" si="97"/>
        <v>150</v>
      </c>
      <c r="I250" s="15">
        <f t="shared" si="97"/>
        <v>3944.6</v>
      </c>
      <c r="J250" s="15">
        <f t="shared" si="97"/>
        <v>3710.6</v>
      </c>
      <c r="K250" s="15">
        <f t="shared" si="97"/>
        <v>234</v>
      </c>
      <c r="L250" s="15">
        <f t="shared" si="97"/>
        <v>5059.8</v>
      </c>
      <c r="M250" s="15">
        <f t="shared" si="97"/>
        <v>4821.3</v>
      </c>
      <c r="N250" s="15">
        <f t="shared" si="97"/>
        <v>238.5</v>
      </c>
    </row>
    <row r="251" spans="1:14" s="21" customFormat="1" ht="78.75">
      <c r="A251" s="82" t="s">
        <v>349</v>
      </c>
      <c r="B251" s="26" t="s">
        <v>318</v>
      </c>
      <c r="C251" s="26" t="s">
        <v>386</v>
      </c>
      <c r="D251" s="26" t="s">
        <v>419</v>
      </c>
      <c r="E251" s="26" t="s">
        <v>822</v>
      </c>
      <c r="F251" s="15">
        <f>G251+H251</f>
        <v>2564.2</v>
      </c>
      <c r="G251" s="15">
        <v>2414.2</v>
      </c>
      <c r="H251" s="15">
        <v>150</v>
      </c>
      <c r="I251" s="15">
        <f>J251+K251</f>
        <v>3944.6</v>
      </c>
      <c r="J251" s="15">
        <v>3710.6</v>
      </c>
      <c r="K251" s="15">
        <v>234</v>
      </c>
      <c r="L251" s="15">
        <f>M251+N251</f>
        <v>5059.8</v>
      </c>
      <c r="M251" s="15">
        <v>4821.3</v>
      </c>
      <c r="N251" s="15">
        <v>238.5</v>
      </c>
    </row>
    <row r="252" spans="1:14" s="21" customFormat="1" ht="63">
      <c r="A252" s="69" t="s">
        <v>437</v>
      </c>
      <c r="B252" s="65" t="s">
        <v>438</v>
      </c>
      <c r="C252" s="26"/>
      <c r="D252" s="26"/>
      <c r="E252" s="26"/>
      <c r="F252" s="15">
        <f>F253</f>
        <v>132.1</v>
      </c>
      <c r="G252" s="15">
        <f aca="true" t="shared" si="98" ref="G252:N252">G253</f>
        <v>0</v>
      </c>
      <c r="H252" s="15">
        <f t="shared" si="98"/>
        <v>132.1</v>
      </c>
      <c r="I252" s="15">
        <f t="shared" si="98"/>
        <v>0</v>
      </c>
      <c r="J252" s="15">
        <f t="shared" si="98"/>
        <v>0</v>
      </c>
      <c r="K252" s="15">
        <f t="shared" si="98"/>
        <v>0</v>
      </c>
      <c r="L252" s="15">
        <f t="shared" si="98"/>
        <v>0</v>
      </c>
      <c r="M252" s="15">
        <f t="shared" si="98"/>
        <v>0</v>
      </c>
      <c r="N252" s="15">
        <f t="shared" si="98"/>
        <v>0</v>
      </c>
    </row>
    <row r="253" spans="1:14" s="21" customFormat="1" ht="94.5">
      <c r="A253" s="69" t="s">
        <v>439</v>
      </c>
      <c r="B253" s="67" t="s">
        <v>440</v>
      </c>
      <c r="C253" s="26" t="s">
        <v>386</v>
      </c>
      <c r="D253" s="26" t="s">
        <v>419</v>
      </c>
      <c r="E253" s="26" t="s">
        <v>822</v>
      </c>
      <c r="F253" s="15">
        <f>SUM(G253:H253)</f>
        <v>132.1</v>
      </c>
      <c r="G253" s="17"/>
      <c r="H253" s="17">
        <v>132.1</v>
      </c>
      <c r="I253" s="15">
        <f>SUM(J253:K253)</f>
        <v>0</v>
      </c>
      <c r="J253" s="17"/>
      <c r="K253" s="17"/>
      <c r="L253" s="15">
        <f>SUM(M253:N253)</f>
        <v>0</v>
      </c>
      <c r="M253" s="17"/>
      <c r="N253" s="17"/>
    </row>
    <row r="254" spans="1:14" s="21" customFormat="1" ht="126">
      <c r="A254" s="68" t="s">
        <v>322</v>
      </c>
      <c r="B254" s="65" t="s">
        <v>320</v>
      </c>
      <c r="C254" s="26"/>
      <c r="D254" s="26"/>
      <c r="E254" s="26"/>
      <c r="F254" s="15">
        <f>F255</f>
        <v>3157.9</v>
      </c>
      <c r="G254" s="15">
        <f aca="true" t="shared" si="99" ref="G254:N254">G255</f>
        <v>3000</v>
      </c>
      <c r="H254" s="15">
        <f t="shared" si="99"/>
        <v>157.9</v>
      </c>
      <c r="I254" s="15">
        <f t="shared" si="99"/>
        <v>3000</v>
      </c>
      <c r="J254" s="15">
        <f t="shared" si="99"/>
        <v>3000</v>
      </c>
      <c r="K254" s="15">
        <f t="shared" si="99"/>
        <v>0</v>
      </c>
      <c r="L254" s="15">
        <f t="shared" si="99"/>
        <v>3000</v>
      </c>
      <c r="M254" s="15">
        <f t="shared" si="99"/>
        <v>3000</v>
      </c>
      <c r="N254" s="15">
        <f t="shared" si="99"/>
        <v>0</v>
      </c>
    </row>
    <row r="255" spans="1:14" s="21" customFormat="1" ht="157.5">
      <c r="A255" s="68" t="s">
        <v>321</v>
      </c>
      <c r="B255" s="26" t="s">
        <v>90</v>
      </c>
      <c r="C255" s="26" t="s">
        <v>386</v>
      </c>
      <c r="D255" s="26" t="s">
        <v>419</v>
      </c>
      <c r="E255" s="26" t="s">
        <v>822</v>
      </c>
      <c r="F255" s="15">
        <f>SUM(G255:H255)</f>
        <v>3157.9</v>
      </c>
      <c r="G255" s="15">
        <v>3000</v>
      </c>
      <c r="H255" s="15">
        <v>157.9</v>
      </c>
      <c r="I255" s="15">
        <f>SUM(J255:K255)</f>
        <v>3000</v>
      </c>
      <c r="J255" s="15">
        <v>3000</v>
      </c>
      <c r="K255" s="15"/>
      <c r="L255" s="15">
        <f>SUM(M255:N255)</f>
        <v>3000</v>
      </c>
      <c r="M255" s="15">
        <v>3000</v>
      </c>
      <c r="N255" s="15"/>
    </row>
    <row r="256" spans="1:14" s="21" customFormat="1" ht="157.5">
      <c r="A256" s="54" t="s">
        <v>876</v>
      </c>
      <c r="B256" s="85" t="s">
        <v>707</v>
      </c>
      <c r="C256" s="59"/>
      <c r="D256" s="59"/>
      <c r="E256" s="59"/>
      <c r="F256" s="58">
        <f aca="true" t="shared" si="100" ref="F256:N257">F257</f>
        <v>521</v>
      </c>
      <c r="G256" s="58">
        <f t="shared" si="100"/>
        <v>521</v>
      </c>
      <c r="H256" s="58">
        <f t="shared" si="100"/>
        <v>0</v>
      </c>
      <c r="I256" s="58">
        <f t="shared" si="100"/>
        <v>542</v>
      </c>
      <c r="J256" s="58">
        <f t="shared" si="100"/>
        <v>542</v>
      </c>
      <c r="K256" s="58">
        <f t="shared" si="100"/>
        <v>0</v>
      </c>
      <c r="L256" s="58">
        <f t="shared" si="100"/>
        <v>564</v>
      </c>
      <c r="M256" s="137">
        <f t="shared" si="100"/>
        <v>564</v>
      </c>
      <c r="N256" s="58">
        <f t="shared" si="100"/>
        <v>0</v>
      </c>
    </row>
    <row r="257" spans="1:14" s="21" customFormat="1" ht="47.25">
      <c r="A257" s="22" t="s">
        <v>124</v>
      </c>
      <c r="B257" s="65" t="s">
        <v>708</v>
      </c>
      <c r="C257" s="59"/>
      <c r="D257" s="59"/>
      <c r="E257" s="59"/>
      <c r="F257" s="15">
        <f t="shared" si="100"/>
        <v>521</v>
      </c>
      <c r="G257" s="15">
        <f t="shared" si="100"/>
        <v>521</v>
      </c>
      <c r="H257" s="15">
        <f t="shared" si="100"/>
        <v>0</v>
      </c>
      <c r="I257" s="15">
        <f t="shared" si="100"/>
        <v>542</v>
      </c>
      <c r="J257" s="15">
        <f t="shared" si="100"/>
        <v>542</v>
      </c>
      <c r="K257" s="15">
        <f t="shared" si="100"/>
        <v>0</v>
      </c>
      <c r="L257" s="15">
        <f t="shared" si="100"/>
        <v>564</v>
      </c>
      <c r="M257" s="93">
        <f t="shared" si="100"/>
        <v>564</v>
      </c>
      <c r="N257" s="15">
        <f t="shared" si="100"/>
        <v>0</v>
      </c>
    </row>
    <row r="258" spans="1:14" ht="157.5">
      <c r="A258" s="68" t="s">
        <v>767</v>
      </c>
      <c r="B258" s="67" t="s">
        <v>930</v>
      </c>
      <c r="C258" s="26">
        <v>100</v>
      </c>
      <c r="D258" s="26" t="s">
        <v>61</v>
      </c>
      <c r="E258" s="26" t="s">
        <v>283</v>
      </c>
      <c r="F258" s="15">
        <f>SUM(G258:H258)</f>
        <v>521</v>
      </c>
      <c r="G258" s="15">
        <v>521</v>
      </c>
      <c r="H258" s="15">
        <v>0</v>
      </c>
      <c r="I258" s="15">
        <f>SUM(J258:K258)</f>
        <v>542</v>
      </c>
      <c r="J258" s="15">
        <v>542</v>
      </c>
      <c r="K258" s="15">
        <v>0</v>
      </c>
      <c r="L258" s="15">
        <f>SUM(M258:N258)</f>
        <v>564</v>
      </c>
      <c r="M258" s="15">
        <v>564</v>
      </c>
      <c r="N258" s="15">
        <v>0</v>
      </c>
    </row>
    <row r="259" spans="1:14" s="21" customFormat="1" ht="110.25">
      <c r="A259" s="54" t="s">
        <v>944</v>
      </c>
      <c r="B259" s="85" t="s">
        <v>646</v>
      </c>
      <c r="C259" s="59"/>
      <c r="D259" s="59"/>
      <c r="E259" s="59"/>
      <c r="F259" s="58">
        <f aca="true" t="shared" si="101" ref="F259:N259">SUM(F260,F275)</f>
        <v>112209.4</v>
      </c>
      <c r="G259" s="58">
        <f t="shared" si="101"/>
        <v>64390</v>
      </c>
      <c r="H259" s="58">
        <f t="shared" si="101"/>
        <v>47819.40000000001</v>
      </c>
      <c r="I259" s="58">
        <f t="shared" si="101"/>
        <v>78199.6</v>
      </c>
      <c r="J259" s="58">
        <f t="shared" si="101"/>
        <v>29858.999999999996</v>
      </c>
      <c r="K259" s="58">
        <f t="shared" si="101"/>
        <v>48340.6</v>
      </c>
      <c r="L259" s="58">
        <f t="shared" si="101"/>
        <v>73119.3</v>
      </c>
      <c r="M259" s="137">
        <f t="shared" si="101"/>
        <v>21088.7</v>
      </c>
      <c r="N259" s="58">
        <f t="shared" si="101"/>
        <v>52030.6</v>
      </c>
    </row>
    <row r="260" spans="1:14" s="21" customFormat="1" ht="189">
      <c r="A260" s="54" t="s">
        <v>365</v>
      </c>
      <c r="B260" s="85" t="s">
        <v>709</v>
      </c>
      <c r="C260" s="59"/>
      <c r="D260" s="59"/>
      <c r="E260" s="59"/>
      <c r="F260" s="58">
        <f>SUM(F261,F265,F268,F270)</f>
        <v>71797.3</v>
      </c>
      <c r="G260" s="58">
        <f aca="true" t="shared" si="102" ref="G260:N260">SUM(G261,G265,G268,G270)</f>
        <v>25886.3</v>
      </c>
      <c r="H260" s="58">
        <f t="shared" si="102"/>
        <v>45911.00000000001</v>
      </c>
      <c r="I260" s="58">
        <f t="shared" si="102"/>
        <v>53488.3</v>
      </c>
      <c r="J260" s="58">
        <f t="shared" si="102"/>
        <v>5995.3</v>
      </c>
      <c r="K260" s="58">
        <f t="shared" si="102"/>
        <v>47493</v>
      </c>
      <c r="L260" s="58">
        <f t="shared" si="102"/>
        <v>57417.3</v>
      </c>
      <c r="M260" s="58">
        <f t="shared" si="102"/>
        <v>6234.3</v>
      </c>
      <c r="N260" s="58">
        <f t="shared" si="102"/>
        <v>51183</v>
      </c>
    </row>
    <row r="261" spans="1:14" ht="63">
      <c r="A261" s="66" t="s">
        <v>997</v>
      </c>
      <c r="B261" s="25" t="s">
        <v>998</v>
      </c>
      <c r="C261" s="26"/>
      <c r="D261" s="26"/>
      <c r="E261" s="26"/>
      <c r="F261" s="15">
        <f>SUM(F262:F264)</f>
        <v>46162.8</v>
      </c>
      <c r="G261" s="15">
        <f aca="true" t="shared" si="103" ref="G261:N261">SUM(G262:G264)</f>
        <v>6704.1</v>
      </c>
      <c r="H261" s="15">
        <f t="shared" si="103"/>
        <v>39458.700000000004</v>
      </c>
      <c r="I261" s="15">
        <f t="shared" si="103"/>
        <v>41517</v>
      </c>
      <c r="J261" s="15">
        <f t="shared" si="103"/>
        <v>0</v>
      </c>
      <c r="K261" s="15">
        <f t="shared" si="103"/>
        <v>41517</v>
      </c>
      <c r="L261" s="15">
        <f t="shared" si="103"/>
        <v>44968</v>
      </c>
      <c r="M261" s="15">
        <f t="shared" si="103"/>
        <v>0</v>
      </c>
      <c r="N261" s="15">
        <f t="shared" si="103"/>
        <v>44968</v>
      </c>
    </row>
    <row r="262" spans="1:14" ht="78.75">
      <c r="A262" s="66" t="s">
        <v>992</v>
      </c>
      <c r="B262" s="87" t="s">
        <v>974</v>
      </c>
      <c r="C262" s="26" t="s">
        <v>56</v>
      </c>
      <c r="D262" s="26" t="s">
        <v>423</v>
      </c>
      <c r="E262" s="26" t="s">
        <v>280</v>
      </c>
      <c r="F262" s="15">
        <f>SUM(G262:H262)</f>
        <v>39057.8</v>
      </c>
      <c r="G262" s="15"/>
      <c r="H262" s="15">
        <v>39057.8</v>
      </c>
      <c r="I262" s="15">
        <f>SUM(J262:K262)</f>
        <v>41517</v>
      </c>
      <c r="J262" s="15"/>
      <c r="K262" s="15">
        <v>41517</v>
      </c>
      <c r="L262" s="15">
        <f>SUM(M262:N262)</f>
        <v>44968</v>
      </c>
      <c r="M262" s="15"/>
      <c r="N262" s="15">
        <v>44968</v>
      </c>
    </row>
    <row r="263" spans="1:14" ht="63">
      <c r="A263" s="69" t="s">
        <v>240</v>
      </c>
      <c r="B263" s="87" t="s">
        <v>974</v>
      </c>
      <c r="C263" s="26" t="s">
        <v>386</v>
      </c>
      <c r="D263" s="26" t="s">
        <v>423</v>
      </c>
      <c r="E263" s="26" t="s">
        <v>280</v>
      </c>
      <c r="F263" s="15">
        <f>SUM(G263:H263)</f>
        <v>48</v>
      </c>
      <c r="G263" s="15"/>
      <c r="H263" s="15">
        <v>48</v>
      </c>
      <c r="I263" s="15">
        <f>SUM(J263:K263)</f>
        <v>0</v>
      </c>
      <c r="J263" s="15"/>
      <c r="K263" s="15"/>
      <c r="L263" s="15">
        <f>SUM(M263:N263)</f>
        <v>0</v>
      </c>
      <c r="M263" s="15"/>
      <c r="N263" s="15"/>
    </row>
    <row r="264" spans="1:14" ht="126">
      <c r="A264" s="69" t="s">
        <v>225</v>
      </c>
      <c r="B264" s="67" t="s">
        <v>239</v>
      </c>
      <c r="C264" s="26" t="s">
        <v>386</v>
      </c>
      <c r="D264" s="26" t="s">
        <v>423</v>
      </c>
      <c r="E264" s="26" t="s">
        <v>280</v>
      </c>
      <c r="F264" s="15">
        <f>SUM(G264:H264)</f>
        <v>7057</v>
      </c>
      <c r="G264" s="15">
        <v>6704.1</v>
      </c>
      <c r="H264" s="15">
        <v>352.9</v>
      </c>
      <c r="I264" s="15">
        <f>SUM(J264:K264)</f>
        <v>0</v>
      </c>
      <c r="J264" s="15"/>
      <c r="K264" s="15"/>
      <c r="L264" s="15">
        <f>SUM(M264:N264)</f>
        <v>0</v>
      </c>
      <c r="M264" s="15"/>
      <c r="N264" s="15"/>
    </row>
    <row r="265" spans="1:14" s="21" customFormat="1" ht="47.25">
      <c r="A265" s="66" t="s">
        <v>814</v>
      </c>
      <c r="B265" s="25" t="s">
        <v>710</v>
      </c>
      <c r="C265" s="59"/>
      <c r="D265" s="59"/>
      <c r="E265" s="59"/>
      <c r="F265" s="15">
        <f aca="true" t="shared" si="104" ref="F265:N265">SUM(F266:F267)</f>
        <v>11492</v>
      </c>
      <c r="G265" s="15">
        <f t="shared" si="104"/>
        <v>5746</v>
      </c>
      <c r="H265" s="15">
        <f t="shared" si="104"/>
        <v>5746</v>
      </c>
      <c r="I265" s="15">
        <f t="shared" si="104"/>
        <v>11952</v>
      </c>
      <c r="J265" s="15">
        <f t="shared" si="104"/>
        <v>5976</v>
      </c>
      <c r="K265" s="15">
        <f t="shared" si="104"/>
        <v>5976</v>
      </c>
      <c r="L265" s="15">
        <f t="shared" si="104"/>
        <v>12430</v>
      </c>
      <c r="M265" s="93">
        <f t="shared" si="104"/>
        <v>6215</v>
      </c>
      <c r="N265" s="15">
        <f t="shared" si="104"/>
        <v>6215</v>
      </c>
    </row>
    <row r="266" spans="1:14" ht="78.75">
      <c r="A266" s="22" t="s">
        <v>94</v>
      </c>
      <c r="B266" s="87" t="s">
        <v>551</v>
      </c>
      <c r="C266" s="26" t="s">
        <v>386</v>
      </c>
      <c r="D266" s="24" t="s">
        <v>423</v>
      </c>
      <c r="E266" s="24" t="s">
        <v>280</v>
      </c>
      <c r="F266" s="15">
        <f>SUM(G266:H266)</f>
        <v>5746</v>
      </c>
      <c r="G266" s="15">
        <v>0</v>
      </c>
      <c r="H266" s="15">
        <v>5746</v>
      </c>
      <c r="I266" s="15">
        <f>SUM(J266:K266)</f>
        <v>5976</v>
      </c>
      <c r="J266" s="15">
        <v>0</v>
      </c>
      <c r="K266" s="15">
        <v>5976</v>
      </c>
      <c r="L266" s="15">
        <f>SUM(M266:N266)</f>
        <v>6215</v>
      </c>
      <c r="M266" s="15">
        <v>0</v>
      </c>
      <c r="N266" s="15">
        <v>6215</v>
      </c>
    </row>
    <row r="267" spans="1:14" ht="94.5">
      <c r="A267" s="22" t="s">
        <v>95</v>
      </c>
      <c r="B267" s="87" t="s">
        <v>932</v>
      </c>
      <c r="C267" s="26" t="s">
        <v>386</v>
      </c>
      <c r="D267" s="24" t="s">
        <v>423</v>
      </c>
      <c r="E267" s="24" t="s">
        <v>280</v>
      </c>
      <c r="F267" s="15">
        <f>SUM(G267:H267)</f>
        <v>5746</v>
      </c>
      <c r="G267" s="15">
        <v>5746</v>
      </c>
      <c r="H267" s="15">
        <v>0</v>
      </c>
      <c r="I267" s="15">
        <f>SUM(J267:K267)</f>
        <v>5976</v>
      </c>
      <c r="J267" s="15">
        <v>5976</v>
      </c>
      <c r="K267" s="15">
        <v>0</v>
      </c>
      <c r="L267" s="15">
        <f>SUM(M267:N267)</f>
        <v>6215</v>
      </c>
      <c r="M267" s="15">
        <v>6215</v>
      </c>
      <c r="N267" s="15">
        <v>0</v>
      </c>
    </row>
    <row r="268" spans="1:14" s="21" customFormat="1" ht="78.75">
      <c r="A268" s="66" t="s">
        <v>278</v>
      </c>
      <c r="B268" s="114" t="s">
        <v>277</v>
      </c>
      <c r="C268" s="59"/>
      <c r="D268" s="59"/>
      <c r="E268" s="59"/>
      <c r="F268" s="15">
        <f aca="true" t="shared" si="105" ref="F268:N268">F269</f>
        <v>19.3</v>
      </c>
      <c r="G268" s="15">
        <f t="shared" si="105"/>
        <v>19.3</v>
      </c>
      <c r="H268" s="15">
        <f t="shared" si="105"/>
        <v>0</v>
      </c>
      <c r="I268" s="15">
        <f t="shared" si="105"/>
        <v>19.3</v>
      </c>
      <c r="J268" s="15">
        <f t="shared" si="105"/>
        <v>19.3</v>
      </c>
      <c r="K268" s="15">
        <f t="shared" si="105"/>
        <v>0</v>
      </c>
      <c r="L268" s="15">
        <f t="shared" si="105"/>
        <v>19.3</v>
      </c>
      <c r="M268" s="93">
        <f t="shared" si="105"/>
        <v>19.3</v>
      </c>
      <c r="N268" s="15">
        <f t="shared" si="105"/>
        <v>0</v>
      </c>
    </row>
    <row r="269" spans="1:14" ht="110.25">
      <c r="A269" s="22" t="s">
        <v>301</v>
      </c>
      <c r="B269" s="81" t="s">
        <v>893</v>
      </c>
      <c r="C269" s="26" t="s">
        <v>386</v>
      </c>
      <c r="D269" s="24" t="s">
        <v>423</v>
      </c>
      <c r="E269" s="24" t="s">
        <v>280</v>
      </c>
      <c r="F269" s="15">
        <f>SUM(G269:H269)</f>
        <v>19.3</v>
      </c>
      <c r="G269" s="15">
        <v>19.3</v>
      </c>
      <c r="H269" s="15"/>
      <c r="I269" s="15">
        <f>SUM(J269:K269)</f>
        <v>19.3</v>
      </c>
      <c r="J269" s="15">
        <v>19.3</v>
      </c>
      <c r="K269" s="15"/>
      <c r="L269" s="15">
        <f>SUM(M269:N269)</f>
        <v>19.3</v>
      </c>
      <c r="M269" s="93">
        <v>19.3</v>
      </c>
      <c r="N269" s="15"/>
    </row>
    <row r="270" spans="1:14" ht="47.25">
      <c r="A270" s="66" t="s">
        <v>152</v>
      </c>
      <c r="B270" s="25" t="s">
        <v>130</v>
      </c>
      <c r="C270" s="26"/>
      <c r="D270" s="24"/>
      <c r="E270" s="24"/>
      <c r="F270" s="15">
        <f>SUM(F271:F274)</f>
        <v>14123.2</v>
      </c>
      <c r="G270" s="15">
        <f aca="true" t="shared" si="106" ref="G270:N270">SUM(G271:G274)</f>
        <v>13416.9</v>
      </c>
      <c r="H270" s="15">
        <f t="shared" si="106"/>
        <v>706.3</v>
      </c>
      <c r="I270" s="15">
        <f t="shared" si="106"/>
        <v>0</v>
      </c>
      <c r="J270" s="15">
        <f t="shared" si="106"/>
        <v>0</v>
      </c>
      <c r="K270" s="15">
        <f t="shared" si="106"/>
        <v>0</v>
      </c>
      <c r="L270" s="15">
        <f t="shared" si="106"/>
        <v>0</v>
      </c>
      <c r="M270" s="15">
        <f t="shared" si="106"/>
        <v>0</v>
      </c>
      <c r="N270" s="15">
        <f t="shared" si="106"/>
        <v>0</v>
      </c>
    </row>
    <row r="271" spans="1:14" ht="94.5">
      <c r="A271" s="66" t="s">
        <v>135</v>
      </c>
      <c r="B271" s="87" t="s">
        <v>131</v>
      </c>
      <c r="C271" s="26" t="s">
        <v>56</v>
      </c>
      <c r="D271" s="24" t="s">
        <v>423</v>
      </c>
      <c r="E271" s="24" t="s">
        <v>280</v>
      </c>
      <c r="F271" s="15">
        <f>SUM(G271:H271)</f>
        <v>2400</v>
      </c>
      <c r="G271" s="15">
        <v>2280</v>
      </c>
      <c r="H271" s="15">
        <v>120</v>
      </c>
      <c r="I271" s="15">
        <f>SUM(J271:K271)</f>
        <v>0</v>
      </c>
      <c r="J271" s="15"/>
      <c r="K271" s="15"/>
      <c r="L271" s="15">
        <f>SUM(M271:N271)</f>
        <v>0</v>
      </c>
      <c r="M271" s="15"/>
      <c r="N271" s="15"/>
    </row>
    <row r="272" spans="1:14" ht="94.5">
      <c r="A272" s="66" t="s">
        <v>136</v>
      </c>
      <c r="B272" s="87" t="s">
        <v>132</v>
      </c>
      <c r="C272" s="26" t="s">
        <v>56</v>
      </c>
      <c r="D272" s="24" t="s">
        <v>423</v>
      </c>
      <c r="E272" s="24" t="s">
        <v>280</v>
      </c>
      <c r="F272" s="15">
        <f>SUM(G272:H272)</f>
        <v>2210.6</v>
      </c>
      <c r="G272" s="15">
        <v>2100</v>
      </c>
      <c r="H272" s="15">
        <v>110.6</v>
      </c>
      <c r="I272" s="15">
        <f>SUM(J272:K272)</f>
        <v>0</v>
      </c>
      <c r="J272" s="15"/>
      <c r="K272" s="15"/>
      <c r="L272" s="15">
        <f>SUM(M272:N272)</f>
        <v>0</v>
      </c>
      <c r="M272" s="15"/>
      <c r="N272" s="15"/>
    </row>
    <row r="273" spans="1:14" ht="94.5">
      <c r="A273" s="66" t="s">
        <v>137</v>
      </c>
      <c r="B273" s="87" t="s">
        <v>133</v>
      </c>
      <c r="C273" s="26" t="s">
        <v>56</v>
      </c>
      <c r="D273" s="24" t="s">
        <v>423</v>
      </c>
      <c r="E273" s="24" t="s">
        <v>280</v>
      </c>
      <c r="F273" s="15">
        <f>SUM(G273:H273)</f>
        <v>2675.7000000000003</v>
      </c>
      <c r="G273" s="15">
        <v>2541.9</v>
      </c>
      <c r="H273" s="15">
        <v>133.8</v>
      </c>
      <c r="I273" s="15">
        <f>SUM(J273:K273)</f>
        <v>0</v>
      </c>
      <c r="J273" s="15"/>
      <c r="K273" s="15"/>
      <c r="L273" s="15">
        <f>SUM(M273:N273)</f>
        <v>0</v>
      </c>
      <c r="M273" s="15"/>
      <c r="N273" s="15"/>
    </row>
    <row r="274" spans="1:14" ht="141.75">
      <c r="A274" s="66" t="s">
        <v>138</v>
      </c>
      <c r="B274" s="87" t="s">
        <v>134</v>
      </c>
      <c r="C274" s="26" t="s">
        <v>56</v>
      </c>
      <c r="D274" s="24" t="s">
        <v>423</v>
      </c>
      <c r="E274" s="24" t="s">
        <v>280</v>
      </c>
      <c r="F274" s="15">
        <f>SUM(G274:H274)</f>
        <v>6836.9</v>
      </c>
      <c r="G274" s="15">
        <v>6495</v>
      </c>
      <c r="H274" s="15">
        <v>341.9</v>
      </c>
      <c r="I274" s="15">
        <f>SUM(J274:K274)</f>
        <v>0</v>
      </c>
      <c r="J274" s="15"/>
      <c r="K274" s="15"/>
      <c r="L274" s="15">
        <f>SUM(M274:N274)</f>
        <v>0</v>
      </c>
      <c r="M274" s="15"/>
      <c r="N274" s="15"/>
    </row>
    <row r="275" spans="1:14" ht="157.5">
      <c r="A275" s="54" t="s">
        <v>366</v>
      </c>
      <c r="B275" s="85" t="s">
        <v>711</v>
      </c>
      <c r="C275" s="59"/>
      <c r="D275" s="59"/>
      <c r="E275" s="59"/>
      <c r="F275" s="58">
        <f aca="true" t="shared" si="107" ref="F275:N275">SUM(F276,F279,F283,F281,F285,F288)</f>
        <v>40412.1</v>
      </c>
      <c r="G275" s="58">
        <f t="shared" si="107"/>
        <v>38503.7</v>
      </c>
      <c r="H275" s="58">
        <f t="shared" si="107"/>
        <v>1908.4</v>
      </c>
      <c r="I275" s="58">
        <f t="shared" si="107"/>
        <v>24711.3</v>
      </c>
      <c r="J275" s="58">
        <f t="shared" si="107"/>
        <v>23863.699999999997</v>
      </c>
      <c r="K275" s="58">
        <f t="shared" si="107"/>
        <v>847.6</v>
      </c>
      <c r="L275" s="58">
        <f t="shared" si="107"/>
        <v>15702</v>
      </c>
      <c r="M275" s="58">
        <f t="shared" si="107"/>
        <v>14854.4</v>
      </c>
      <c r="N275" s="58">
        <f t="shared" si="107"/>
        <v>847.6</v>
      </c>
    </row>
    <row r="276" spans="1:14" ht="47.25">
      <c r="A276" s="22" t="s">
        <v>172</v>
      </c>
      <c r="B276" s="25" t="s">
        <v>712</v>
      </c>
      <c r="C276" s="59"/>
      <c r="D276" s="59"/>
      <c r="E276" s="59"/>
      <c r="F276" s="15">
        <f>SUM(F277:F278)</f>
        <v>10301.5</v>
      </c>
      <c r="G276" s="15">
        <f aca="true" t="shared" si="108" ref="G276:N276">SUM(G277:G278)</f>
        <v>9826.5</v>
      </c>
      <c r="H276" s="15">
        <f t="shared" si="108"/>
        <v>475</v>
      </c>
      <c r="I276" s="15">
        <f t="shared" si="108"/>
        <v>5639.5</v>
      </c>
      <c r="J276" s="15">
        <f t="shared" si="108"/>
        <v>5164.5</v>
      </c>
      <c r="K276" s="15">
        <f t="shared" si="108"/>
        <v>475</v>
      </c>
      <c r="L276" s="15">
        <f t="shared" si="108"/>
        <v>4183</v>
      </c>
      <c r="M276" s="15">
        <f t="shared" si="108"/>
        <v>3708</v>
      </c>
      <c r="N276" s="15">
        <f t="shared" si="108"/>
        <v>475</v>
      </c>
    </row>
    <row r="277" spans="1:14" ht="94.5">
      <c r="A277" s="22" t="s">
        <v>227</v>
      </c>
      <c r="B277" s="87" t="s">
        <v>226</v>
      </c>
      <c r="C277" s="26" t="s">
        <v>59</v>
      </c>
      <c r="D277" s="26" t="s">
        <v>61</v>
      </c>
      <c r="E277" s="26" t="s">
        <v>419</v>
      </c>
      <c r="F277" s="15">
        <f>SUM(G277:H277)</f>
        <v>131.6</v>
      </c>
      <c r="G277" s="15">
        <v>131.6</v>
      </c>
      <c r="H277" s="15"/>
      <c r="I277" s="15">
        <f>SUM(J277:K277)</f>
        <v>0</v>
      </c>
      <c r="J277" s="15"/>
      <c r="K277" s="15"/>
      <c r="L277" s="15">
        <f>SUM(M277:N277)</f>
        <v>0</v>
      </c>
      <c r="M277" s="15"/>
      <c r="N277" s="15"/>
    </row>
    <row r="278" spans="1:14" ht="47.25">
      <c r="A278" s="139" t="s">
        <v>491</v>
      </c>
      <c r="B278" s="87" t="s">
        <v>492</v>
      </c>
      <c r="C278" s="26" t="s">
        <v>59</v>
      </c>
      <c r="D278" s="109">
        <v>10</v>
      </c>
      <c r="E278" s="24" t="s">
        <v>419</v>
      </c>
      <c r="F278" s="15">
        <f>SUM(G278:H278)</f>
        <v>10169.9</v>
      </c>
      <c r="G278" s="15">
        <v>9694.9</v>
      </c>
      <c r="H278" s="15">
        <v>475</v>
      </c>
      <c r="I278" s="15">
        <f>SUM(J278:K278)</f>
        <v>5639.5</v>
      </c>
      <c r="J278" s="15">
        <v>5164.5</v>
      </c>
      <c r="K278" s="15">
        <v>475</v>
      </c>
      <c r="L278" s="15">
        <f>SUM(M278:N278)</f>
        <v>4183</v>
      </c>
      <c r="M278" s="15">
        <v>3708</v>
      </c>
      <c r="N278" s="15">
        <v>475</v>
      </c>
    </row>
    <row r="279" spans="1:14" ht="47.25">
      <c r="A279" s="69" t="s">
        <v>987</v>
      </c>
      <c r="B279" s="25" t="s">
        <v>713</v>
      </c>
      <c r="C279" s="26"/>
      <c r="D279" s="26"/>
      <c r="E279" s="24"/>
      <c r="F279" s="15">
        <f aca="true" t="shared" si="109" ref="F279:N279">F280</f>
        <v>51</v>
      </c>
      <c r="G279" s="15">
        <f t="shared" si="109"/>
        <v>0</v>
      </c>
      <c r="H279" s="15">
        <f t="shared" si="109"/>
        <v>51</v>
      </c>
      <c r="I279" s="15">
        <f t="shared" si="109"/>
        <v>0</v>
      </c>
      <c r="J279" s="15">
        <f t="shared" si="109"/>
        <v>0</v>
      </c>
      <c r="K279" s="15">
        <f t="shared" si="109"/>
        <v>0</v>
      </c>
      <c r="L279" s="15">
        <f t="shared" si="109"/>
        <v>0</v>
      </c>
      <c r="M279" s="93">
        <f t="shared" si="109"/>
        <v>0</v>
      </c>
      <c r="N279" s="15">
        <f t="shared" si="109"/>
        <v>0</v>
      </c>
    </row>
    <row r="280" spans="1:14" ht="78.75">
      <c r="A280" s="69" t="s">
        <v>558</v>
      </c>
      <c r="B280" s="87" t="s">
        <v>874</v>
      </c>
      <c r="C280" s="26" t="s">
        <v>386</v>
      </c>
      <c r="D280" s="26" t="s">
        <v>423</v>
      </c>
      <c r="E280" s="26" t="s">
        <v>418</v>
      </c>
      <c r="F280" s="15">
        <f>SUM(G280:H280)</f>
        <v>51</v>
      </c>
      <c r="G280" s="17"/>
      <c r="H280" s="17">
        <v>51</v>
      </c>
      <c r="I280" s="15">
        <f>SUM(J280:K280)</f>
        <v>0</v>
      </c>
      <c r="J280" s="17"/>
      <c r="K280" s="17"/>
      <c r="L280" s="15">
        <f>SUM(M280:N280)</f>
        <v>0</v>
      </c>
      <c r="M280" s="92"/>
      <c r="N280" s="17"/>
    </row>
    <row r="281" spans="1:14" ht="47.25">
      <c r="A281" s="139" t="s">
        <v>549</v>
      </c>
      <c r="B281" s="25" t="s">
        <v>714</v>
      </c>
      <c r="C281" s="26"/>
      <c r="D281" s="26"/>
      <c r="E281" s="26"/>
      <c r="F281" s="15">
        <f>F282</f>
        <v>1213.5</v>
      </c>
      <c r="G281" s="15">
        <f aca="true" t="shared" si="110" ref="G281:N281">G282</f>
        <v>1213.5</v>
      </c>
      <c r="H281" s="15">
        <f t="shared" si="110"/>
        <v>0</v>
      </c>
      <c r="I281" s="15">
        <f t="shared" si="110"/>
        <v>0</v>
      </c>
      <c r="J281" s="15">
        <f t="shared" si="110"/>
        <v>0</v>
      </c>
      <c r="K281" s="15">
        <f t="shared" si="110"/>
        <v>0</v>
      </c>
      <c r="L281" s="15">
        <f t="shared" si="110"/>
        <v>0</v>
      </c>
      <c r="M281" s="93">
        <f t="shared" si="110"/>
        <v>0</v>
      </c>
      <c r="N281" s="15">
        <f t="shared" si="110"/>
        <v>0</v>
      </c>
    </row>
    <row r="282" spans="1:14" ht="157.5">
      <c r="A282" s="66" t="s">
        <v>953</v>
      </c>
      <c r="B282" s="87" t="s">
        <v>954</v>
      </c>
      <c r="C282" s="26" t="s">
        <v>59</v>
      </c>
      <c r="D282" s="26" t="s">
        <v>61</v>
      </c>
      <c r="E282" s="26" t="s">
        <v>280</v>
      </c>
      <c r="F282" s="15">
        <f>SUM(G282:H282)</f>
        <v>1213.5</v>
      </c>
      <c r="G282" s="15">
        <v>1213.5</v>
      </c>
      <c r="H282" s="17"/>
      <c r="I282" s="15">
        <f>SUM(J282:K282)</f>
        <v>0</v>
      </c>
      <c r="J282" s="17"/>
      <c r="K282" s="17"/>
      <c r="L282" s="15">
        <f>SUM(M282:N282)</f>
        <v>0</v>
      </c>
      <c r="M282" s="92"/>
      <c r="N282" s="17"/>
    </row>
    <row r="283" spans="1:14" ht="78.75">
      <c r="A283" s="66" t="s">
        <v>564</v>
      </c>
      <c r="B283" s="65" t="s">
        <v>648</v>
      </c>
      <c r="C283" s="26"/>
      <c r="D283" s="26"/>
      <c r="E283" s="26"/>
      <c r="F283" s="15">
        <f aca="true" t="shared" si="111" ref="F283:N283">F284</f>
        <v>9222.1</v>
      </c>
      <c r="G283" s="15">
        <f t="shared" si="111"/>
        <v>9222.1</v>
      </c>
      <c r="H283" s="15">
        <f t="shared" si="111"/>
        <v>0</v>
      </c>
      <c r="I283" s="15">
        <f t="shared" si="111"/>
        <v>11619.8</v>
      </c>
      <c r="J283" s="15">
        <f t="shared" si="111"/>
        <v>11619.8</v>
      </c>
      <c r="K283" s="15">
        <f t="shared" si="111"/>
        <v>0</v>
      </c>
      <c r="L283" s="15">
        <f t="shared" si="111"/>
        <v>4067</v>
      </c>
      <c r="M283" s="93">
        <f t="shared" si="111"/>
        <v>4067</v>
      </c>
      <c r="N283" s="15">
        <f t="shared" si="111"/>
        <v>0</v>
      </c>
    </row>
    <row r="284" spans="1:14" ht="141.75">
      <c r="A284" s="66" t="s">
        <v>548</v>
      </c>
      <c r="B284" s="67" t="s">
        <v>506</v>
      </c>
      <c r="C284" s="26" t="s">
        <v>759</v>
      </c>
      <c r="D284" s="26" t="s">
        <v>61</v>
      </c>
      <c r="E284" s="24" t="s">
        <v>419</v>
      </c>
      <c r="F284" s="15">
        <f>SUM(G284:H284)</f>
        <v>9222.1</v>
      </c>
      <c r="G284" s="15">
        <v>9222.1</v>
      </c>
      <c r="H284" s="15">
        <v>0</v>
      </c>
      <c r="I284" s="15">
        <f>SUM(J284:K284)</f>
        <v>11619.8</v>
      </c>
      <c r="J284" s="15">
        <v>11619.8</v>
      </c>
      <c r="K284" s="15">
        <v>0</v>
      </c>
      <c r="L284" s="15">
        <f>SUM(M284:N284)</f>
        <v>4067</v>
      </c>
      <c r="M284" s="15">
        <v>4067</v>
      </c>
      <c r="N284" s="15">
        <v>0</v>
      </c>
    </row>
    <row r="285" spans="1:14" ht="47.25">
      <c r="A285" s="22" t="s">
        <v>969</v>
      </c>
      <c r="B285" s="65" t="s">
        <v>967</v>
      </c>
      <c r="C285" s="26"/>
      <c r="D285" s="26"/>
      <c r="E285" s="24"/>
      <c r="F285" s="15">
        <f>SUM(F286:F287)</f>
        <v>2528.9</v>
      </c>
      <c r="G285" s="15">
        <f aca="true" t="shared" si="112" ref="G285:N285">SUM(G286:G287)</f>
        <v>2023.2</v>
      </c>
      <c r="H285" s="15">
        <f t="shared" si="112"/>
        <v>505.7</v>
      </c>
      <c r="I285" s="15">
        <f t="shared" si="112"/>
        <v>0</v>
      </c>
      <c r="J285" s="15">
        <f t="shared" si="112"/>
        <v>0</v>
      </c>
      <c r="K285" s="15">
        <f t="shared" si="112"/>
        <v>0</v>
      </c>
      <c r="L285" s="15">
        <f t="shared" si="112"/>
        <v>0</v>
      </c>
      <c r="M285" s="15">
        <f t="shared" si="112"/>
        <v>0</v>
      </c>
      <c r="N285" s="15">
        <f t="shared" si="112"/>
        <v>0</v>
      </c>
    </row>
    <row r="286" spans="1:14" ht="94.5">
      <c r="A286" s="22" t="s">
        <v>970</v>
      </c>
      <c r="B286" s="26" t="s">
        <v>968</v>
      </c>
      <c r="C286" s="26" t="s">
        <v>759</v>
      </c>
      <c r="D286" s="26" t="s">
        <v>281</v>
      </c>
      <c r="E286" s="26" t="s">
        <v>281</v>
      </c>
      <c r="F286" s="15">
        <f>SUM(G286:H286)</f>
        <v>2023.2</v>
      </c>
      <c r="G286" s="15">
        <v>2023.2</v>
      </c>
      <c r="H286" s="15"/>
      <c r="I286" s="15">
        <f>SUM(J286:K286)</f>
        <v>0</v>
      </c>
      <c r="J286" s="15"/>
      <c r="K286" s="15"/>
      <c r="L286" s="15">
        <f>SUM(M286:N286)</f>
        <v>0</v>
      </c>
      <c r="M286" s="15"/>
      <c r="N286" s="15"/>
    </row>
    <row r="287" spans="1:14" ht="94.5">
      <c r="A287" s="22" t="s">
        <v>970</v>
      </c>
      <c r="B287" s="26" t="s">
        <v>975</v>
      </c>
      <c r="C287" s="26" t="s">
        <v>759</v>
      </c>
      <c r="D287" s="26" t="s">
        <v>281</v>
      </c>
      <c r="E287" s="26" t="s">
        <v>281</v>
      </c>
      <c r="F287" s="15">
        <f>SUM(G287:H287)</f>
        <v>505.7</v>
      </c>
      <c r="G287" s="15"/>
      <c r="H287" s="15">
        <v>505.7</v>
      </c>
      <c r="I287" s="15">
        <f>SUM(J287:K287)</f>
        <v>0</v>
      </c>
      <c r="J287" s="15"/>
      <c r="K287" s="15"/>
      <c r="L287" s="15">
        <f>SUM(M287:N287)</f>
        <v>0</v>
      </c>
      <c r="M287" s="15"/>
      <c r="N287" s="15"/>
    </row>
    <row r="288" spans="1:14" ht="78.75">
      <c r="A288" s="66" t="s">
        <v>344</v>
      </c>
      <c r="B288" s="65" t="s">
        <v>343</v>
      </c>
      <c r="C288" s="26"/>
      <c r="D288" s="26"/>
      <c r="E288" s="26"/>
      <c r="F288" s="15">
        <f aca="true" t="shared" si="113" ref="F288:N288">F289</f>
        <v>17095.1</v>
      </c>
      <c r="G288" s="15">
        <f t="shared" si="113"/>
        <v>16218.4</v>
      </c>
      <c r="H288" s="15">
        <f t="shared" si="113"/>
        <v>876.7</v>
      </c>
      <c r="I288" s="15">
        <f t="shared" si="113"/>
        <v>7452</v>
      </c>
      <c r="J288" s="15">
        <f t="shared" si="113"/>
        <v>7079.4</v>
      </c>
      <c r="K288" s="15">
        <f t="shared" si="113"/>
        <v>372.6</v>
      </c>
      <c r="L288" s="15">
        <f t="shared" si="113"/>
        <v>7452</v>
      </c>
      <c r="M288" s="15">
        <f t="shared" si="113"/>
        <v>7079.4</v>
      </c>
      <c r="N288" s="15">
        <f t="shared" si="113"/>
        <v>372.6</v>
      </c>
    </row>
    <row r="289" spans="1:14" ht="157.5">
      <c r="A289" s="66" t="s">
        <v>993</v>
      </c>
      <c r="B289" s="67" t="s">
        <v>293</v>
      </c>
      <c r="C289" s="26" t="s">
        <v>759</v>
      </c>
      <c r="D289" s="26" t="s">
        <v>61</v>
      </c>
      <c r="E289" s="26" t="s">
        <v>419</v>
      </c>
      <c r="F289" s="15">
        <f>G289+H289</f>
        <v>17095.1</v>
      </c>
      <c r="G289" s="15">
        <v>16218.4</v>
      </c>
      <c r="H289" s="15">
        <v>876.7</v>
      </c>
      <c r="I289" s="15">
        <f>J289+K289</f>
        <v>7452</v>
      </c>
      <c r="J289" s="15">
        <v>7079.4</v>
      </c>
      <c r="K289" s="15">
        <v>372.6</v>
      </c>
      <c r="L289" s="15">
        <f>M289+N289</f>
        <v>7452</v>
      </c>
      <c r="M289" s="15">
        <v>7079.4</v>
      </c>
      <c r="N289" s="15">
        <v>372.6</v>
      </c>
    </row>
    <row r="290" spans="1:14" s="21" customFormat="1" ht="78.75">
      <c r="A290" s="54" t="s">
        <v>367</v>
      </c>
      <c r="B290" s="85" t="s">
        <v>715</v>
      </c>
      <c r="C290" s="59"/>
      <c r="D290" s="59"/>
      <c r="E290" s="59"/>
      <c r="F290" s="58">
        <f aca="true" t="shared" si="114" ref="F290:N290">SUM(F291,F299)</f>
        <v>57022.7</v>
      </c>
      <c r="G290" s="58">
        <f t="shared" si="114"/>
        <v>29379.399999999998</v>
      </c>
      <c r="H290" s="58">
        <f t="shared" si="114"/>
        <v>27643.3</v>
      </c>
      <c r="I290" s="58">
        <f t="shared" si="114"/>
        <v>88032.1</v>
      </c>
      <c r="J290" s="58">
        <f t="shared" si="114"/>
        <v>65442.1</v>
      </c>
      <c r="K290" s="58">
        <f t="shared" si="114"/>
        <v>22590</v>
      </c>
      <c r="L290" s="58">
        <f t="shared" si="114"/>
        <v>16325</v>
      </c>
      <c r="M290" s="58">
        <f t="shared" si="114"/>
        <v>8.1</v>
      </c>
      <c r="N290" s="58">
        <f t="shared" si="114"/>
        <v>16316.9</v>
      </c>
    </row>
    <row r="291" spans="1:14" s="21" customFormat="1" ht="141.75">
      <c r="A291" s="54" t="s">
        <v>368</v>
      </c>
      <c r="B291" s="85" t="s">
        <v>716</v>
      </c>
      <c r="C291" s="59"/>
      <c r="D291" s="59"/>
      <c r="E291" s="59"/>
      <c r="F291" s="58">
        <f>SUM(F292,F296)</f>
        <v>52695.6</v>
      </c>
      <c r="G291" s="58">
        <f aca="true" t="shared" si="115" ref="G291:N291">SUM(G292,G296)</f>
        <v>29371.3</v>
      </c>
      <c r="H291" s="58">
        <f t="shared" si="115"/>
        <v>23324.3</v>
      </c>
      <c r="I291" s="58">
        <f t="shared" si="115"/>
        <v>83705</v>
      </c>
      <c r="J291" s="58">
        <f t="shared" si="115"/>
        <v>65434</v>
      </c>
      <c r="K291" s="58">
        <f t="shared" si="115"/>
        <v>18271</v>
      </c>
      <c r="L291" s="58">
        <f t="shared" si="115"/>
        <v>14572</v>
      </c>
      <c r="M291" s="58">
        <f t="shared" si="115"/>
        <v>0</v>
      </c>
      <c r="N291" s="58">
        <f t="shared" si="115"/>
        <v>14572</v>
      </c>
    </row>
    <row r="292" spans="1:14" s="21" customFormat="1" ht="63">
      <c r="A292" s="22" t="s">
        <v>1016</v>
      </c>
      <c r="B292" s="65" t="s">
        <v>717</v>
      </c>
      <c r="C292" s="59"/>
      <c r="D292" s="59"/>
      <c r="E292" s="59"/>
      <c r="F292" s="15">
        <f>SUM(F293:F295)</f>
        <v>52695.6</v>
      </c>
      <c r="G292" s="15">
        <f aca="true" t="shared" si="116" ref="G292:N292">SUM(G293:G295)</f>
        <v>29371.3</v>
      </c>
      <c r="H292" s="15">
        <f t="shared" si="116"/>
        <v>23324.3</v>
      </c>
      <c r="I292" s="15">
        <f t="shared" si="116"/>
        <v>14827</v>
      </c>
      <c r="J292" s="15">
        <f t="shared" si="116"/>
        <v>0</v>
      </c>
      <c r="K292" s="15">
        <f t="shared" si="116"/>
        <v>14827</v>
      </c>
      <c r="L292" s="15">
        <f t="shared" si="116"/>
        <v>14572</v>
      </c>
      <c r="M292" s="15">
        <f t="shared" si="116"/>
        <v>0</v>
      </c>
      <c r="N292" s="15">
        <f t="shared" si="116"/>
        <v>14572</v>
      </c>
    </row>
    <row r="293" spans="1:14" ht="94.5">
      <c r="A293" s="66" t="s">
        <v>98</v>
      </c>
      <c r="B293" s="67" t="s">
        <v>340</v>
      </c>
      <c r="C293" s="26" t="s">
        <v>386</v>
      </c>
      <c r="D293" s="26" t="s">
        <v>419</v>
      </c>
      <c r="E293" s="26" t="s">
        <v>281</v>
      </c>
      <c r="F293" s="15">
        <f>SUM(G293:H293)</f>
        <v>551</v>
      </c>
      <c r="G293" s="15"/>
      <c r="H293" s="15">
        <v>551</v>
      </c>
      <c r="I293" s="15">
        <f>SUM(J293:K293)</f>
        <v>0</v>
      </c>
      <c r="J293" s="15"/>
      <c r="K293" s="15"/>
      <c r="L293" s="15">
        <f>SUM(M293:N293)</f>
        <v>0</v>
      </c>
      <c r="M293" s="15"/>
      <c r="N293" s="15"/>
    </row>
    <row r="294" spans="1:14" ht="110.25">
      <c r="A294" s="66" t="s">
        <v>339</v>
      </c>
      <c r="B294" s="67" t="s">
        <v>340</v>
      </c>
      <c r="C294" s="26" t="s">
        <v>56</v>
      </c>
      <c r="D294" s="24" t="s">
        <v>419</v>
      </c>
      <c r="E294" s="24" t="s">
        <v>281</v>
      </c>
      <c r="F294" s="15">
        <f>SUM(G294:H294)</f>
        <v>22773.3</v>
      </c>
      <c r="G294" s="15"/>
      <c r="H294" s="15">
        <v>22773.3</v>
      </c>
      <c r="I294" s="15">
        <f>SUM(J294:K294)</f>
        <v>14827</v>
      </c>
      <c r="J294" s="15"/>
      <c r="K294" s="15">
        <v>14827</v>
      </c>
      <c r="L294" s="15">
        <f>SUM(M294:N294)</f>
        <v>14572</v>
      </c>
      <c r="M294" s="15"/>
      <c r="N294" s="15">
        <v>14572</v>
      </c>
    </row>
    <row r="295" spans="1:14" ht="126">
      <c r="A295" s="69" t="s">
        <v>9</v>
      </c>
      <c r="B295" s="127" t="s">
        <v>8</v>
      </c>
      <c r="C295" s="26" t="s">
        <v>386</v>
      </c>
      <c r="D295" s="24" t="s">
        <v>419</v>
      </c>
      <c r="E295" s="24" t="s">
        <v>281</v>
      </c>
      <c r="F295" s="15">
        <f>SUM(G295:H295)</f>
        <v>29371.3</v>
      </c>
      <c r="G295" s="15">
        <v>29371.3</v>
      </c>
      <c r="H295" s="15"/>
      <c r="I295" s="15">
        <f>SUM(J295:K295)</f>
        <v>0</v>
      </c>
      <c r="J295" s="15"/>
      <c r="K295" s="15"/>
      <c r="L295" s="15">
        <f>SUM(M295:N295)</f>
        <v>0</v>
      </c>
      <c r="M295" s="15"/>
      <c r="N295" s="15"/>
    </row>
    <row r="296" spans="1:14" ht="63">
      <c r="A296" s="69" t="s">
        <v>236</v>
      </c>
      <c r="B296" s="65" t="s">
        <v>233</v>
      </c>
      <c r="C296" s="26"/>
      <c r="D296" s="24"/>
      <c r="E296" s="24"/>
      <c r="F296" s="15">
        <f>SUM(F297:F298)</f>
        <v>0</v>
      </c>
      <c r="G296" s="15">
        <f aca="true" t="shared" si="117" ref="G296:N296">SUM(G297:G298)</f>
        <v>0</v>
      </c>
      <c r="H296" s="15">
        <f t="shared" si="117"/>
        <v>0</v>
      </c>
      <c r="I296" s="15">
        <f t="shared" si="117"/>
        <v>68878</v>
      </c>
      <c r="J296" s="15">
        <f t="shared" si="117"/>
        <v>65434</v>
      </c>
      <c r="K296" s="15">
        <f t="shared" si="117"/>
        <v>3444</v>
      </c>
      <c r="L296" s="15">
        <f t="shared" si="117"/>
        <v>0</v>
      </c>
      <c r="M296" s="15">
        <f t="shared" si="117"/>
        <v>0</v>
      </c>
      <c r="N296" s="15">
        <f t="shared" si="117"/>
        <v>0</v>
      </c>
    </row>
    <row r="297" spans="1:14" ht="94.5">
      <c r="A297" s="69" t="s">
        <v>251</v>
      </c>
      <c r="B297" s="84" t="s">
        <v>250</v>
      </c>
      <c r="C297" s="26" t="s">
        <v>386</v>
      </c>
      <c r="D297" s="26" t="s">
        <v>419</v>
      </c>
      <c r="E297" s="26" t="s">
        <v>281</v>
      </c>
      <c r="F297" s="15">
        <f>SUM(G297:H297)</f>
        <v>0</v>
      </c>
      <c r="G297" s="15"/>
      <c r="H297" s="15"/>
      <c r="I297" s="15">
        <f>SUM(J297:K297)</f>
        <v>3444</v>
      </c>
      <c r="J297" s="15"/>
      <c r="K297" s="15">
        <v>3444</v>
      </c>
      <c r="L297" s="15">
        <f>SUM(M297:N297)</f>
        <v>0</v>
      </c>
      <c r="M297" s="15"/>
      <c r="N297" s="15"/>
    </row>
    <row r="298" spans="1:14" ht="110.25">
      <c r="A298" s="69" t="s">
        <v>235</v>
      </c>
      <c r="B298" s="84" t="s">
        <v>234</v>
      </c>
      <c r="C298" s="26" t="s">
        <v>386</v>
      </c>
      <c r="D298" s="26" t="s">
        <v>419</v>
      </c>
      <c r="E298" s="26" t="s">
        <v>281</v>
      </c>
      <c r="F298" s="15">
        <f>SUM(G298:H298)</f>
        <v>0</v>
      </c>
      <c r="G298" s="15"/>
      <c r="H298" s="15"/>
      <c r="I298" s="15">
        <f>SUM(J298:K298)</f>
        <v>65434</v>
      </c>
      <c r="J298" s="15">
        <v>65434</v>
      </c>
      <c r="K298" s="15"/>
      <c r="L298" s="15">
        <f>SUM(M298:N298)</f>
        <v>0</v>
      </c>
      <c r="M298" s="15"/>
      <c r="N298" s="15"/>
    </row>
    <row r="299" spans="1:14" s="21" customFormat="1" ht="141.75">
      <c r="A299" s="54" t="s">
        <v>793</v>
      </c>
      <c r="B299" s="126" t="s">
        <v>718</v>
      </c>
      <c r="C299" s="59"/>
      <c r="D299" s="59"/>
      <c r="E299" s="59"/>
      <c r="F299" s="58">
        <f>SUM(F300,F303)</f>
        <v>4327.1</v>
      </c>
      <c r="G299" s="58">
        <f aca="true" t="shared" si="118" ref="G299:N299">SUM(G300,G303)</f>
        <v>8.1</v>
      </c>
      <c r="H299" s="58">
        <f t="shared" si="118"/>
        <v>4319</v>
      </c>
      <c r="I299" s="58">
        <f t="shared" si="118"/>
        <v>4327.1</v>
      </c>
      <c r="J299" s="58">
        <f t="shared" si="118"/>
        <v>8.1</v>
      </c>
      <c r="K299" s="58">
        <f t="shared" si="118"/>
        <v>4319</v>
      </c>
      <c r="L299" s="58">
        <f t="shared" si="118"/>
        <v>1753</v>
      </c>
      <c r="M299" s="58">
        <f t="shared" si="118"/>
        <v>8.1</v>
      </c>
      <c r="N299" s="58">
        <f t="shared" si="118"/>
        <v>1744.9</v>
      </c>
    </row>
    <row r="300" spans="1:14" s="21" customFormat="1" ht="47.25">
      <c r="A300" s="22" t="s">
        <v>1013</v>
      </c>
      <c r="B300" s="65" t="s">
        <v>719</v>
      </c>
      <c r="C300" s="59"/>
      <c r="D300" s="59"/>
      <c r="E300" s="59"/>
      <c r="F300" s="15">
        <f>SUM(F301:F302)</f>
        <v>3469.1</v>
      </c>
      <c r="G300" s="15">
        <f aca="true" t="shared" si="119" ref="G300:N300">SUM(G301:G302)</f>
        <v>8.1</v>
      </c>
      <c r="H300" s="15">
        <f t="shared" si="119"/>
        <v>3461</v>
      </c>
      <c r="I300" s="15">
        <f t="shared" si="119"/>
        <v>3469.1</v>
      </c>
      <c r="J300" s="15">
        <f t="shared" si="119"/>
        <v>8.1</v>
      </c>
      <c r="K300" s="15">
        <f t="shared" si="119"/>
        <v>3461</v>
      </c>
      <c r="L300" s="15">
        <f t="shared" si="119"/>
        <v>1753</v>
      </c>
      <c r="M300" s="15">
        <f t="shared" si="119"/>
        <v>8.1</v>
      </c>
      <c r="N300" s="15">
        <f t="shared" si="119"/>
        <v>1744.9</v>
      </c>
    </row>
    <row r="301" spans="1:14" ht="78.75">
      <c r="A301" s="22" t="s">
        <v>484</v>
      </c>
      <c r="B301" s="67" t="s">
        <v>931</v>
      </c>
      <c r="C301" s="26" t="s">
        <v>386</v>
      </c>
      <c r="D301" s="24" t="s">
        <v>419</v>
      </c>
      <c r="E301" s="24" t="s">
        <v>282</v>
      </c>
      <c r="F301" s="15">
        <f>SUM(G301:H301)</f>
        <v>3461</v>
      </c>
      <c r="G301" s="15">
        <v>0</v>
      </c>
      <c r="H301" s="15">
        <v>3461</v>
      </c>
      <c r="I301" s="15">
        <f>SUM(J301:K301)</f>
        <v>3461</v>
      </c>
      <c r="J301" s="15">
        <v>0</v>
      </c>
      <c r="K301" s="15">
        <v>3461</v>
      </c>
      <c r="L301" s="15">
        <f>SUM(M301:N301)</f>
        <v>1744.9</v>
      </c>
      <c r="M301" s="15">
        <v>0</v>
      </c>
      <c r="N301" s="15">
        <v>1744.9</v>
      </c>
    </row>
    <row r="302" spans="1:14" ht="236.25">
      <c r="A302" s="66" t="s">
        <v>729</v>
      </c>
      <c r="B302" s="67" t="s">
        <v>515</v>
      </c>
      <c r="C302" s="26" t="s">
        <v>384</v>
      </c>
      <c r="D302" s="24" t="s">
        <v>419</v>
      </c>
      <c r="E302" s="24" t="s">
        <v>282</v>
      </c>
      <c r="F302" s="15">
        <f>SUM(G302:H302)</f>
        <v>8.1</v>
      </c>
      <c r="G302" s="15">
        <v>8.1</v>
      </c>
      <c r="H302" s="15">
        <v>0</v>
      </c>
      <c r="I302" s="15">
        <f>SUM(J302:K302)</f>
        <v>8.1</v>
      </c>
      <c r="J302" s="15">
        <v>8.1</v>
      </c>
      <c r="K302" s="15">
        <v>0</v>
      </c>
      <c r="L302" s="15">
        <f>SUM(M302:N302)</f>
        <v>8.1</v>
      </c>
      <c r="M302" s="15">
        <v>8.1</v>
      </c>
      <c r="N302" s="15">
        <v>0</v>
      </c>
    </row>
    <row r="303" spans="1:14" ht="63">
      <c r="A303" s="66" t="s">
        <v>517</v>
      </c>
      <c r="B303" s="65" t="s">
        <v>516</v>
      </c>
      <c r="C303" s="26" t="s">
        <v>384</v>
      </c>
      <c r="D303" s="24" t="s">
        <v>419</v>
      </c>
      <c r="E303" s="24" t="s">
        <v>282</v>
      </c>
      <c r="F303" s="15">
        <f>F304</f>
        <v>858</v>
      </c>
      <c r="G303" s="15">
        <f aca="true" t="shared" si="120" ref="G303:N303">G304</f>
        <v>0</v>
      </c>
      <c r="H303" s="15">
        <f t="shared" si="120"/>
        <v>858</v>
      </c>
      <c r="I303" s="15">
        <f t="shared" si="120"/>
        <v>858</v>
      </c>
      <c r="J303" s="15">
        <f t="shared" si="120"/>
        <v>0</v>
      </c>
      <c r="K303" s="15">
        <f t="shared" si="120"/>
        <v>858</v>
      </c>
      <c r="L303" s="15">
        <f t="shared" si="120"/>
        <v>0</v>
      </c>
      <c r="M303" s="15">
        <f t="shared" si="120"/>
        <v>0</v>
      </c>
      <c r="N303" s="15">
        <f t="shared" si="120"/>
        <v>0</v>
      </c>
    </row>
    <row r="304" spans="1:14" ht="110.25">
      <c r="A304" s="139" t="s">
        <v>485</v>
      </c>
      <c r="B304" s="67" t="s">
        <v>297</v>
      </c>
      <c r="C304" s="26" t="s">
        <v>386</v>
      </c>
      <c r="D304" s="24" t="s">
        <v>419</v>
      </c>
      <c r="E304" s="24" t="s">
        <v>282</v>
      </c>
      <c r="F304" s="15">
        <f>SUM(G304:H304)</f>
        <v>858</v>
      </c>
      <c r="G304" s="15"/>
      <c r="H304" s="15">
        <v>858</v>
      </c>
      <c r="I304" s="15">
        <f>SUM(J304:K304)</f>
        <v>858</v>
      </c>
      <c r="J304" s="15"/>
      <c r="K304" s="15">
        <v>858</v>
      </c>
      <c r="L304" s="15">
        <f>SUM(M304:N304)</f>
        <v>0</v>
      </c>
      <c r="M304" s="15"/>
      <c r="N304" s="15"/>
    </row>
    <row r="305" spans="1:14" s="21" customFormat="1" ht="78.75">
      <c r="A305" s="54" t="s">
        <v>794</v>
      </c>
      <c r="B305" s="85" t="s">
        <v>720</v>
      </c>
      <c r="C305" s="59"/>
      <c r="D305" s="59"/>
      <c r="E305" s="59"/>
      <c r="F305" s="58">
        <f>SUM(F306,F311,F314)</f>
        <v>1995.1</v>
      </c>
      <c r="G305" s="58">
        <f aca="true" t="shared" si="121" ref="G305:N305">SUM(G306,G311,G314)</f>
        <v>1545.1</v>
      </c>
      <c r="H305" s="58">
        <f t="shared" si="121"/>
        <v>450</v>
      </c>
      <c r="I305" s="58">
        <f t="shared" si="121"/>
        <v>395.5</v>
      </c>
      <c r="J305" s="58">
        <f t="shared" si="121"/>
        <v>395.5</v>
      </c>
      <c r="K305" s="58">
        <f t="shared" si="121"/>
        <v>0</v>
      </c>
      <c r="L305" s="58">
        <f t="shared" si="121"/>
        <v>333.4</v>
      </c>
      <c r="M305" s="58">
        <f t="shared" si="121"/>
        <v>333.4</v>
      </c>
      <c r="N305" s="58">
        <f t="shared" si="121"/>
        <v>0</v>
      </c>
    </row>
    <row r="306" spans="1:14" s="21" customFormat="1" ht="141.75">
      <c r="A306" s="54" t="s">
        <v>795</v>
      </c>
      <c r="B306" s="85" t="s">
        <v>721</v>
      </c>
      <c r="C306" s="59"/>
      <c r="D306" s="59"/>
      <c r="E306" s="59"/>
      <c r="F306" s="58">
        <f>SUM(F307,F309)</f>
        <v>467.1</v>
      </c>
      <c r="G306" s="58">
        <f aca="true" t="shared" si="122" ref="G306:N306">SUM(G307,G309)</f>
        <v>467.1</v>
      </c>
      <c r="H306" s="58">
        <f t="shared" si="122"/>
        <v>0</v>
      </c>
      <c r="I306" s="58">
        <f t="shared" si="122"/>
        <v>395.5</v>
      </c>
      <c r="J306" s="58">
        <f t="shared" si="122"/>
        <v>395.5</v>
      </c>
      <c r="K306" s="58">
        <f t="shared" si="122"/>
        <v>0</v>
      </c>
      <c r="L306" s="58">
        <f t="shared" si="122"/>
        <v>333.4</v>
      </c>
      <c r="M306" s="58">
        <f t="shared" si="122"/>
        <v>333.4</v>
      </c>
      <c r="N306" s="58">
        <f t="shared" si="122"/>
        <v>0</v>
      </c>
    </row>
    <row r="307" spans="1:14" s="21" customFormat="1" ht="63">
      <c r="A307" s="68" t="s">
        <v>77</v>
      </c>
      <c r="B307" s="65" t="s">
        <v>607</v>
      </c>
      <c r="C307" s="59"/>
      <c r="D307" s="59"/>
      <c r="E307" s="59"/>
      <c r="F307" s="15">
        <f aca="true" t="shared" si="123" ref="F307:N307">SUM(F308:F308)</f>
        <v>81.1</v>
      </c>
      <c r="G307" s="15">
        <f t="shared" si="123"/>
        <v>81.1</v>
      </c>
      <c r="H307" s="15">
        <f t="shared" si="123"/>
        <v>0</v>
      </c>
      <c r="I307" s="15">
        <f t="shared" si="123"/>
        <v>84.3</v>
      </c>
      <c r="J307" s="15">
        <f t="shared" si="123"/>
        <v>84.3</v>
      </c>
      <c r="K307" s="15">
        <f t="shared" si="123"/>
        <v>0</v>
      </c>
      <c r="L307" s="15">
        <f t="shared" si="123"/>
        <v>84.3</v>
      </c>
      <c r="M307" s="15">
        <f t="shared" si="123"/>
        <v>84.3</v>
      </c>
      <c r="N307" s="15">
        <f t="shared" si="123"/>
        <v>0</v>
      </c>
    </row>
    <row r="308" spans="1:14" ht="236.25">
      <c r="A308" s="68" t="s">
        <v>730</v>
      </c>
      <c r="B308" s="65" t="s">
        <v>606</v>
      </c>
      <c r="C308" s="26" t="s">
        <v>384</v>
      </c>
      <c r="D308" s="26" t="s">
        <v>419</v>
      </c>
      <c r="E308" s="26" t="s">
        <v>423</v>
      </c>
      <c r="F308" s="15">
        <f>SUM(G308:H308)</f>
        <v>81.1</v>
      </c>
      <c r="G308" s="15">
        <v>81.1</v>
      </c>
      <c r="H308" s="15"/>
      <c r="I308" s="15">
        <f>SUM(J308:K308)</f>
        <v>84.3</v>
      </c>
      <c r="J308" s="15">
        <v>84.3</v>
      </c>
      <c r="K308" s="15"/>
      <c r="L308" s="15">
        <f>SUM(M308:N308)</f>
        <v>84.3</v>
      </c>
      <c r="M308" s="15">
        <v>84.3</v>
      </c>
      <c r="N308" s="15"/>
    </row>
    <row r="309" spans="1:14" ht="63">
      <c r="A309" s="68" t="s">
        <v>348</v>
      </c>
      <c r="B309" s="65" t="s">
        <v>346</v>
      </c>
      <c r="C309" s="26"/>
      <c r="D309" s="26"/>
      <c r="E309" s="26"/>
      <c r="F309" s="15">
        <f aca="true" t="shared" si="124" ref="F309:N309">F310</f>
        <v>386</v>
      </c>
      <c r="G309" s="15">
        <f t="shared" si="124"/>
        <v>386</v>
      </c>
      <c r="H309" s="15">
        <f t="shared" si="124"/>
        <v>0</v>
      </c>
      <c r="I309" s="15">
        <f t="shared" si="124"/>
        <v>311.2</v>
      </c>
      <c r="J309" s="15">
        <f t="shared" si="124"/>
        <v>311.2</v>
      </c>
      <c r="K309" s="15">
        <f t="shared" si="124"/>
        <v>0</v>
      </c>
      <c r="L309" s="15">
        <f t="shared" si="124"/>
        <v>249.1</v>
      </c>
      <c r="M309" s="15">
        <f t="shared" si="124"/>
        <v>249.1</v>
      </c>
      <c r="N309" s="15">
        <f t="shared" si="124"/>
        <v>0</v>
      </c>
    </row>
    <row r="310" spans="1:14" ht="141.75">
      <c r="A310" s="68" t="s">
        <v>78</v>
      </c>
      <c r="B310" s="67" t="s">
        <v>347</v>
      </c>
      <c r="C310" s="26" t="s">
        <v>56</v>
      </c>
      <c r="D310" s="26" t="s">
        <v>419</v>
      </c>
      <c r="E310" s="26" t="s">
        <v>423</v>
      </c>
      <c r="F310" s="15">
        <f>G310+H310</f>
        <v>386</v>
      </c>
      <c r="G310" s="17">
        <v>386</v>
      </c>
      <c r="H310" s="17"/>
      <c r="I310" s="15">
        <f>J310+K310</f>
        <v>311.2</v>
      </c>
      <c r="J310" s="17">
        <v>311.2</v>
      </c>
      <c r="K310" s="17"/>
      <c r="L310" s="15">
        <f>M310+N310</f>
        <v>249.1</v>
      </c>
      <c r="M310" s="17">
        <v>249.1</v>
      </c>
      <c r="N310" s="17"/>
    </row>
    <row r="311" spans="1:14" s="21" customFormat="1" ht="126">
      <c r="A311" s="70" t="s">
        <v>327</v>
      </c>
      <c r="B311" s="148" t="s">
        <v>330</v>
      </c>
      <c r="C311" s="59"/>
      <c r="D311" s="59"/>
      <c r="E311" s="59"/>
      <c r="F311" s="58">
        <f aca="true" t="shared" si="125" ref="F311:N312">F312</f>
        <v>1500</v>
      </c>
      <c r="G311" s="58">
        <f t="shared" si="125"/>
        <v>1050</v>
      </c>
      <c r="H311" s="58">
        <f t="shared" si="125"/>
        <v>450</v>
      </c>
      <c r="I311" s="58">
        <f t="shared" si="125"/>
        <v>0</v>
      </c>
      <c r="J311" s="58">
        <f t="shared" si="125"/>
        <v>0</v>
      </c>
      <c r="K311" s="58">
        <f t="shared" si="125"/>
        <v>0</v>
      </c>
      <c r="L311" s="58">
        <f t="shared" si="125"/>
        <v>0</v>
      </c>
      <c r="M311" s="58">
        <f t="shared" si="125"/>
        <v>0</v>
      </c>
      <c r="N311" s="58">
        <f t="shared" si="125"/>
        <v>0</v>
      </c>
    </row>
    <row r="312" spans="1:14" ht="78.75">
      <c r="A312" s="66" t="s">
        <v>328</v>
      </c>
      <c r="B312" s="25" t="s">
        <v>331</v>
      </c>
      <c r="C312" s="26"/>
      <c r="D312" s="26"/>
      <c r="E312" s="26"/>
      <c r="F312" s="15">
        <f t="shared" si="125"/>
        <v>1500</v>
      </c>
      <c r="G312" s="15">
        <f t="shared" si="125"/>
        <v>1050</v>
      </c>
      <c r="H312" s="15">
        <f t="shared" si="125"/>
        <v>450</v>
      </c>
      <c r="I312" s="15">
        <f t="shared" si="125"/>
        <v>0</v>
      </c>
      <c r="J312" s="15">
        <f t="shared" si="125"/>
        <v>0</v>
      </c>
      <c r="K312" s="15">
        <f t="shared" si="125"/>
        <v>0</v>
      </c>
      <c r="L312" s="15">
        <f t="shared" si="125"/>
        <v>0</v>
      </c>
      <c r="M312" s="15">
        <f t="shared" si="125"/>
        <v>0</v>
      </c>
      <c r="N312" s="15">
        <f t="shared" si="125"/>
        <v>0</v>
      </c>
    </row>
    <row r="313" spans="1:14" ht="47.25">
      <c r="A313" s="66" t="s">
        <v>329</v>
      </c>
      <c r="B313" s="87" t="s">
        <v>332</v>
      </c>
      <c r="C313" s="26" t="s">
        <v>820</v>
      </c>
      <c r="D313" s="26" t="s">
        <v>423</v>
      </c>
      <c r="E313" s="26" t="s">
        <v>280</v>
      </c>
      <c r="F313" s="15">
        <f>SUM(G313:H313)</f>
        <v>1500</v>
      </c>
      <c r="G313" s="15">
        <v>1050</v>
      </c>
      <c r="H313" s="15">
        <v>450</v>
      </c>
      <c r="I313" s="15">
        <f>SUM(J313:K313)</f>
        <v>0</v>
      </c>
      <c r="J313" s="15"/>
      <c r="K313" s="15"/>
      <c r="L313" s="15">
        <f>SUM(M313:N313)</f>
        <v>0</v>
      </c>
      <c r="M313" s="15"/>
      <c r="N313" s="15"/>
    </row>
    <row r="314" spans="1:14" s="21" customFormat="1" ht="141.75">
      <c r="A314" s="153" t="s">
        <v>341</v>
      </c>
      <c r="B314" s="126" t="s">
        <v>534</v>
      </c>
      <c r="C314" s="59"/>
      <c r="D314" s="59"/>
      <c r="E314" s="59"/>
      <c r="F314" s="58">
        <f aca="true" t="shared" si="126" ref="F314:N314">F315</f>
        <v>28</v>
      </c>
      <c r="G314" s="58">
        <f t="shared" si="126"/>
        <v>28</v>
      </c>
      <c r="H314" s="58">
        <f t="shared" si="126"/>
        <v>0</v>
      </c>
      <c r="I314" s="58">
        <f t="shared" si="126"/>
        <v>0</v>
      </c>
      <c r="J314" s="58">
        <f t="shared" si="126"/>
        <v>0</v>
      </c>
      <c r="K314" s="58">
        <f t="shared" si="126"/>
        <v>0</v>
      </c>
      <c r="L314" s="58">
        <f t="shared" si="126"/>
        <v>0</v>
      </c>
      <c r="M314" s="58">
        <f t="shared" si="126"/>
        <v>0</v>
      </c>
      <c r="N314" s="58">
        <f t="shared" si="126"/>
        <v>0</v>
      </c>
    </row>
    <row r="315" spans="1:14" ht="63">
      <c r="A315" s="69" t="s">
        <v>342</v>
      </c>
      <c r="B315" s="65" t="s">
        <v>535</v>
      </c>
      <c r="C315" s="26"/>
      <c r="D315" s="26"/>
      <c r="E315" s="26"/>
      <c r="F315" s="15">
        <f aca="true" t="shared" si="127" ref="F315:N315">F316</f>
        <v>28</v>
      </c>
      <c r="G315" s="17">
        <f t="shared" si="127"/>
        <v>28</v>
      </c>
      <c r="H315" s="17">
        <f t="shared" si="127"/>
        <v>0</v>
      </c>
      <c r="I315" s="15">
        <f t="shared" si="127"/>
        <v>0</v>
      </c>
      <c r="J315" s="17">
        <f t="shared" si="127"/>
        <v>0</v>
      </c>
      <c r="K315" s="17">
        <f t="shared" si="127"/>
        <v>0</v>
      </c>
      <c r="L315" s="15">
        <f t="shared" si="127"/>
        <v>0</v>
      </c>
      <c r="M315" s="17">
        <f t="shared" si="127"/>
        <v>0</v>
      </c>
      <c r="N315" s="17">
        <f t="shared" si="127"/>
        <v>0</v>
      </c>
    </row>
    <row r="316" spans="1:14" ht="94.5">
      <c r="A316" s="69" t="s">
        <v>316</v>
      </c>
      <c r="B316" s="65" t="s">
        <v>314</v>
      </c>
      <c r="C316" s="26" t="s">
        <v>386</v>
      </c>
      <c r="D316" s="26" t="s">
        <v>283</v>
      </c>
      <c r="E316" s="26" t="s">
        <v>423</v>
      </c>
      <c r="F316" s="15">
        <f>G316+H316</f>
        <v>28</v>
      </c>
      <c r="G316" s="17">
        <v>28</v>
      </c>
      <c r="H316" s="17">
        <v>0</v>
      </c>
      <c r="I316" s="15">
        <f>J316+K316</f>
        <v>0</v>
      </c>
      <c r="J316" s="17"/>
      <c r="K316" s="17"/>
      <c r="L316" s="15">
        <f>M316+N316</f>
        <v>0</v>
      </c>
      <c r="M316" s="17"/>
      <c r="N316" s="17"/>
    </row>
    <row r="317" spans="1:14" s="21" customFormat="1" ht="63">
      <c r="A317" s="54" t="s">
        <v>796</v>
      </c>
      <c r="B317" s="85" t="s">
        <v>722</v>
      </c>
      <c r="C317" s="59"/>
      <c r="D317" s="59"/>
      <c r="E317" s="59"/>
      <c r="F317" s="58">
        <f>SUM(F318,)</f>
        <v>5840.400000000001</v>
      </c>
      <c r="G317" s="58">
        <f aca="true" t="shared" si="128" ref="G317:N317">SUM(G318,)</f>
        <v>0</v>
      </c>
      <c r="H317" s="58">
        <f t="shared" si="128"/>
        <v>5840.400000000001</v>
      </c>
      <c r="I317" s="58">
        <f t="shared" si="128"/>
        <v>5852.1</v>
      </c>
      <c r="J317" s="58">
        <f t="shared" si="128"/>
        <v>0</v>
      </c>
      <c r="K317" s="58">
        <f t="shared" si="128"/>
        <v>5852.1</v>
      </c>
      <c r="L317" s="58">
        <f t="shared" si="128"/>
        <v>5515.6</v>
      </c>
      <c r="M317" s="58">
        <f t="shared" si="128"/>
        <v>0</v>
      </c>
      <c r="N317" s="58">
        <f t="shared" si="128"/>
        <v>5515.6</v>
      </c>
    </row>
    <row r="318" spans="1:14" s="21" customFormat="1" ht="110.25">
      <c r="A318" s="54" t="s">
        <v>127</v>
      </c>
      <c r="B318" s="85" t="s">
        <v>723</v>
      </c>
      <c r="C318" s="59"/>
      <c r="D318" s="59"/>
      <c r="E318" s="59"/>
      <c r="F318" s="58">
        <f>SUM(F322,F319)</f>
        <v>5840.400000000001</v>
      </c>
      <c r="G318" s="58">
        <f aca="true" t="shared" si="129" ref="G318:N318">SUM(G322,G319)</f>
        <v>0</v>
      </c>
      <c r="H318" s="58">
        <f t="shared" si="129"/>
        <v>5840.400000000001</v>
      </c>
      <c r="I318" s="58">
        <f t="shared" si="129"/>
        <v>5852.1</v>
      </c>
      <c r="J318" s="58">
        <f t="shared" si="129"/>
        <v>0</v>
      </c>
      <c r="K318" s="58">
        <f t="shared" si="129"/>
        <v>5852.1</v>
      </c>
      <c r="L318" s="58">
        <f t="shared" si="129"/>
        <v>5515.6</v>
      </c>
      <c r="M318" s="58">
        <f t="shared" si="129"/>
        <v>0</v>
      </c>
      <c r="N318" s="58">
        <f t="shared" si="129"/>
        <v>5515.6</v>
      </c>
    </row>
    <row r="319" spans="1:14" s="21" customFormat="1" ht="110.25">
      <c r="A319" s="69" t="s">
        <v>443</v>
      </c>
      <c r="B319" s="65" t="s">
        <v>444</v>
      </c>
      <c r="C319" s="59"/>
      <c r="D319" s="24"/>
      <c r="E319" s="26"/>
      <c r="F319" s="15">
        <f>SUM(F320:F321)</f>
        <v>324.79999999999995</v>
      </c>
      <c r="G319" s="15">
        <f aca="true" t="shared" si="130" ref="G319:N319">SUM(G320:G321)</f>
        <v>0</v>
      </c>
      <c r="H319" s="15">
        <f t="shared" si="130"/>
        <v>324.79999999999995</v>
      </c>
      <c r="I319" s="15">
        <f t="shared" si="130"/>
        <v>0</v>
      </c>
      <c r="J319" s="15">
        <f t="shared" si="130"/>
        <v>0</v>
      </c>
      <c r="K319" s="15">
        <f t="shared" si="130"/>
        <v>0</v>
      </c>
      <c r="L319" s="15">
        <f t="shared" si="130"/>
        <v>0</v>
      </c>
      <c r="M319" s="15">
        <f t="shared" si="130"/>
        <v>0</v>
      </c>
      <c r="N319" s="15">
        <f t="shared" si="130"/>
        <v>0</v>
      </c>
    </row>
    <row r="320" spans="1:14" ht="141.75">
      <c r="A320" s="69" t="s">
        <v>315</v>
      </c>
      <c r="B320" s="67" t="s">
        <v>446</v>
      </c>
      <c r="C320" s="26" t="s">
        <v>386</v>
      </c>
      <c r="D320" s="26" t="s">
        <v>418</v>
      </c>
      <c r="E320" s="26" t="s">
        <v>419</v>
      </c>
      <c r="F320" s="15">
        <f>SUM(G320:H320)</f>
        <v>30.4</v>
      </c>
      <c r="G320" s="15"/>
      <c r="H320" s="15">
        <v>30.4</v>
      </c>
      <c r="I320" s="15">
        <f>SUM(J320:K320)</f>
        <v>0</v>
      </c>
      <c r="J320" s="15"/>
      <c r="K320" s="15"/>
      <c r="L320" s="15">
        <f>SUM(M320:N320)</f>
        <v>0</v>
      </c>
      <c r="M320" s="15"/>
      <c r="N320" s="15"/>
    </row>
    <row r="321" spans="1:14" s="21" customFormat="1" ht="141.75">
      <c r="A321" s="69" t="s">
        <v>315</v>
      </c>
      <c r="B321" s="26" t="s">
        <v>446</v>
      </c>
      <c r="C321" s="26" t="s">
        <v>386</v>
      </c>
      <c r="D321" s="24" t="s">
        <v>419</v>
      </c>
      <c r="E321" s="26" t="s">
        <v>822</v>
      </c>
      <c r="F321" s="15">
        <f>SUM(G321:H321)</f>
        <v>294.4</v>
      </c>
      <c r="G321" s="15"/>
      <c r="H321" s="15">
        <v>294.4</v>
      </c>
      <c r="I321" s="15">
        <f>SUM(J321:K321)</f>
        <v>0</v>
      </c>
      <c r="J321" s="15"/>
      <c r="K321" s="15"/>
      <c r="L321" s="15">
        <f>SUM(M321:N321)</f>
        <v>0</v>
      </c>
      <c r="M321" s="15"/>
      <c r="N321" s="15"/>
    </row>
    <row r="322" spans="1:14" ht="78.75">
      <c r="A322" s="149" t="s">
        <v>884</v>
      </c>
      <c r="B322" s="65" t="s">
        <v>882</v>
      </c>
      <c r="C322" s="26"/>
      <c r="D322" s="24"/>
      <c r="E322" s="24"/>
      <c r="F322" s="15">
        <f>F323</f>
        <v>5515.6</v>
      </c>
      <c r="G322" s="15">
        <f aca="true" t="shared" si="131" ref="G322:N322">G323</f>
        <v>0</v>
      </c>
      <c r="H322" s="15">
        <f t="shared" si="131"/>
        <v>5515.6</v>
      </c>
      <c r="I322" s="15">
        <f t="shared" si="131"/>
        <v>5852.1</v>
      </c>
      <c r="J322" s="15">
        <f t="shared" si="131"/>
        <v>0</v>
      </c>
      <c r="K322" s="15">
        <f t="shared" si="131"/>
        <v>5852.1</v>
      </c>
      <c r="L322" s="15">
        <f t="shared" si="131"/>
        <v>5515.6</v>
      </c>
      <c r="M322" s="93">
        <f t="shared" si="131"/>
        <v>0</v>
      </c>
      <c r="N322" s="15">
        <f t="shared" si="131"/>
        <v>5515.6</v>
      </c>
    </row>
    <row r="323" spans="1:14" ht="94.5">
      <c r="A323" s="149" t="s">
        <v>885</v>
      </c>
      <c r="B323" s="67" t="s">
        <v>883</v>
      </c>
      <c r="C323" s="26" t="s">
        <v>386</v>
      </c>
      <c r="D323" s="26" t="s">
        <v>419</v>
      </c>
      <c r="E323" s="26" t="s">
        <v>822</v>
      </c>
      <c r="F323" s="15">
        <f>SUM(G323:H323)</f>
        <v>5515.6</v>
      </c>
      <c r="G323" s="15"/>
      <c r="H323" s="15">
        <v>5515.6</v>
      </c>
      <c r="I323" s="15">
        <f>SUM(J323:K323)</f>
        <v>5852.1</v>
      </c>
      <c r="J323" s="15"/>
      <c r="K323" s="15">
        <v>5852.1</v>
      </c>
      <c r="L323" s="15">
        <f>SUM(M323:N323)</f>
        <v>5515.6</v>
      </c>
      <c r="M323" s="15"/>
      <c r="N323" s="15">
        <v>5515.6</v>
      </c>
    </row>
    <row r="324" spans="1:14" s="21" customFormat="1" ht="63">
      <c r="A324" s="70" t="s">
        <v>447</v>
      </c>
      <c r="B324" s="126" t="s">
        <v>448</v>
      </c>
      <c r="C324" s="59"/>
      <c r="D324" s="57" t="s">
        <v>418</v>
      </c>
      <c r="E324" s="57" t="s">
        <v>419</v>
      </c>
      <c r="F324" s="58">
        <f>SUM(F325,F328)</f>
        <v>60</v>
      </c>
      <c r="G324" s="58">
        <f aca="true" t="shared" si="132" ref="G324:N324">SUM(G325,G328)</f>
        <v>0</v>
      </c>
      <c r="H324" s="58">
        <f t="shared" si="132"/>
        <v>60</v>
      </c>
      <c r="I324" s="58">
        <f t="shared" si="132"/>
        <v>0</v>
      </c>
      <c r="J324" s="58">
        <f t="shared" si="132"/>
        <v>0</v>
      </c>
      <c r="K324" s="58">
        <f t="shared" si="132"/>
        <v>0</v>
      </c>
      <c r="L324" s="58">
        <f t="shared" si="132"/>
        <v>0</v>
      </c>
      <c r="M324" s="58">
        <f t="shared" si="132"/>
        <v>0</v>
      </c>
      <c r="N324" s="58">
        <f t="shared" si="132"/>
        <v>0</v>
      </c>
    </row>
    <row r="325" spans="1:14" s="21" customFormat="1" ht="110.25">
      <c r="A325" s="70" t="s">
        <v>449</v>
      </c>
      <c r="B325" s="126" t="s">
        <v>450</v>
      </c>
      <c r="C325" s="59"/>
      <c r="D325" s="57" t="s">
        <v>418</v>
      </c>
      <c r="E325" s="57" t="s">
        <v>419</v>
      </c>
      <c r="F325" s="58">
        <f>F326</f>
        <v>50</v>
      </c>
      <c r="G325" s="58">
        <f aca="true" t="shared" si="133" ref="G325:N329">G326</f>
        <v>0</v>
      </c>
      <c r="H325" s="58">
        <f t="shared" si="133"/>
        <v>50</v>
      </c>
      <c r="I325" s="58">
        <f t="shared" si="133"/>
        <v>0</v>
      </c>
      <c r="J325" s="58">
        <f t="shared" si="133"/>
        <v>0</v>
      </c>
      <c r="K325" s="58">
        <f t="shared" si="133"/>
        <v>0</v>
      </c>
      <c r="L325" s="58">
        <f t="shared" si="133"/>
        <v>0</v>
      </c>
      <c r="M325" s="58">
        <f t="shared" si="133"/>
        <v>0</v>
      </c>
      <c r="N325" s="58">
        <f t="shared" si="133"/>
        <v>0</v>
      </c>
    </row>
    <row r="326" spans="1:14" ht="47.25">
      <c r="A326" s="66" t="s">
        <v>451</v>
      </c>
      <c r="B326" s="65" t="s">
        <v>452</v>
      </c>
      <c r="C326" s="26"/>
      <c r="D326" s="24" t="s">
        <v>418</v>
      </c>
      <c r="E326" s="24" t="s">
        <v>419</v>
      </c>
      <c r="F326" s="15">
        <f>F327</f>
        <v>50</v>
      </c>
      <c r="G326" s="15">
        <f t="shared" si="133"/>
        <v>0</v>
      </c>
      <c r="H326" s="15">
        <f t="shared" si="133"/>
        <v>50</v>
      </c>
      <c r="I326" s="15">
        <f t="shared" si="133"/>
        <v>0</v>
      </c>
      <c r="J326" s="15">
        <f t="shared" si="133"/>
        <v>0</v>
      </c>
      <c r="K326" s="15">
        <f t="shared" si="133"/>
        <v>0</v>
      </c>
      <c r="L326" s="15">
        <f t="shared" si="133"/>
        <v>0</v>
      </c>
      <c r="M326" s="15">
        <f t="shared" si="133"/>
        <v>0</v>
      </c>
      <c r="N326" s="15">
        <f t="shared" si="133"/>
        <v>0</v>
      </c>
    </row>
    <row r="327" spans="1:14" ht="94.5">
      <c r="A327" s="66" t="s">
        <v>453</v>
      </c>
      <c r="B327" s="67" t="s">
        <v>454</v>
      </c>
      <c r="C327" s="26" t="s">
        <v>386</v>
      </c>
      <c r="D327" s="24" t="s">
        <v>418</v>
      </c>
      <c r="E327" s="24" t="s">
        <v>419</v>
      </c>
      <c r="F327" s="15">
        <f>SUM(G327:H327)</f>
        <v>50</v>
      </c>
      <c r="G327" s="15"/>
      <c r="H327" s="15">
        <v>50</v>
      </c>
      <c r="I327" s="15"/>
      <c r="J327" s="15"/>
      <c r="K327" s="15"/>
      <c r="L327" s="15"/>
      <c r="M327" s="15"/>
      <c r="N327" s="15"/>
    </row>
    <row r="328" spans="1:14" s="21" customFormat="1" ht="94.5">
      <c r="A328" s="70" t="s">
        <v>455</v>
      </c>
      <c r="B328" s="126" t="s">
        <v>458</v>
      </c>
      <c r="C328" s="59"/>
      <c r="D328" s="57" t="s">
        <v>418</v>
      </c>
      <c r="E328" s="57" t="s">
        <v>419</v>
      </c>
      <c r="F328" s="58">
        <f>F329</f>
        <v>10</v>
      </c>
      <c r="G328" s="58">
        <f aca="true" t="shared" si="134" ref="G328:N328">G329</f>
        <v>0</v>
      </c>
      <c r="H328" s="58">
        <f t="shared" si="134"/>
        <v>10</v>
      </c>
      <c r="I328" s="58">
        <f t="shared" si="134"/>
        <v>0</v>
      </c>
      <c r="J328" s="58">
        <f t="shared" si="134"/>
        <v>0</v>
      </c>
      <c r="K328" s="58">
        <f t="shared" si="134"/>
        <v>0</v>
      </c>
      <c r="L328" s="58">
        <f t="shared" si="134"/>
        <v>0</v>
      </c>
      <c r="M328" s="58">
        <f t="shared" si="134"/>
        <v>0</v>
      </c>
      <c r="N328" s="58">
        <f t="shared" si="134"/>
        <v>0</v>
      </c>
    </row>
    <row r="329" spans="1:14" ht="63">
      <c r="A329" s="68" t="s">
        <v>459</v>
      </c>
      <c r="B329" s="65" t="s">
        <v>456</v>
      </c>
      <c r="C329" s="26"/>
      <c r="D329" s="24" t="s">
        <v>418</v>
      </c>
      <c r="E329" s="24" t="s">
        <v>419</v>
      </c>
      <c r="F329" s="15">
        <f>F330</f>
        <v>10</v>
      </c>
      <c r="G329" s="15">
        <f t="shared" si="133"/>
        <v>0</v>
      </c>
      <c r="H329" s="15">
        <f t="shared" si="133"/>
        <v>10</v>
      </c>
      <c r="I329" s="15">
        <f t="shared" si="133"/>
        <v>0</v>
      </c>
      <c r="J329" s="15">
        <f t="shared" si="133"/>
        <v>0</v>
      </c>
      <c r="K329" s="15">
        <f t="shared" si="133"/>
        <v>0</v>
      </c>
      <c r="L329" s="15">
        <f t="shared" si="133"/>
        <v>0</v>
      </c>
      <c r="M329" s="15">
        <f t="shared" si="133"/>
        <v>0</v>
      </c>
      <c r="N329" s="15">
        <f t="shared" si="133"/>
        <v>0</v>
      </c>
    </row>
    <row r="330" spans="1:14" ht="94.5">
      <c r="A330" s="68" t="s">
        <v>460</v>
      </c>
      <c r="B330" s="67" t="s">
        <v>457</v>
      </c>
      <c r="C330" s="26" t="s">
        <v>386</v>
      </c>
      <c r="D330" s="24" t="s">
        <v>418</v>
      </c>
      <c r="E330" s="24" t="s">
        <v>419</v>
      </c>
      <c r="F330" s="15">
        <f>SUM(G330:H330)</f>
        <v>10</v>
      </c>
      <c r="G330" s="15"/>
      <c r="H330" s="15">
        <v>10</v>
      </c>
      <c r="I330" s="15"/>
      <c r="J330" s="15"/>
      <c r="K330" s="15"/>
      <c r="L330" s="15"/>
      <c r="M330" s="15"/>
      <c r="N330" s="15"/>
    </row>
    <row r="331" spans="1:14" s="21" customFormat="1" ht="78.75">
      <c r="A331" s="150" t="s">
        <v>825</v>
      </c>
      <c r="B331" s="148">
        <v>12</v>
      </c>
      <c r="C331" s="56"/>
      <c r="D331" s="71"/>
      <c r="E331" s="71"/>
      <c r="F331" s="58">
        <f>SUM(F332,F335)</f>
        <v>10807</v>
      </c>
      <c r="G331" s="58">
        <f aca="true" t="shared" si="135" ref="G331:N331">SUM(G332,G335)</f>
        <v>10000</v>
      </c>
      <c r="H331" s="58">
        <f t="shared" si="135"/>
        <v>807</v>
      </c>
      <c r="I331" s="58">
        <f t="shared" si="135"/>
        <v>19972.2</v>
      </c>
      <c r="J331" s="58">
        <f t="shared" si="135"/>
        <v>19972.2</v>
      </c>
      <c r="K331" s="58">
        <f t="shared" si="135"/>
        <v>0</v>
      </c>
      <c r="L331" s="58">
        <f t="shared" si="135"/>
        <v>0</v>
      </c>
      <c r="M331" s="58">
        <f t="shared" si="135"/>
        <v>0</v>
      </c>
      <c r="N331" s="58">
        <f t="shared" si="135"/>
        <v>0</v>
      </c>
    </row>
    <row r="332" spans="1:14" s="21" customFormat="1" ht="78.75">
      <c r="A332" s="150" t="s">
        <v>797</v>
      </c>
      <c r="B332" s="148" t="s">
        <v>724</v>
      </c>
      <c r="C332" s="56"/>
      <c r="D332" s="71"/>
      <c r="E332" s="71"/>
      <c r="F332" s="58">
        <f>F333</f>
        <v>0</v>
      </c>
      <c r="G332" s="58">
        <f aca="true" t="shared" si="136" ref="G332:N332">G333</f>
        <v>0</v>
      </c>
      <c r="H332" s="58">
        <f t="shared" si="136"/>
        <v>0</v>
      </c>
      <c r="I332" s="58">
        <f t="shared" si="136"/>
        <v>19972.2</v>
      </c>
      <c r="J332" s="58">
        <f t="shared" si="136"/>
        <v>19972.2</v>
      </c>
      <c r="K332" s="58">
        <f t="shared" si="136"/>
        <v>0</v>
      </c>
      <c r="L332" s="58">
        <f t="shared" si="136"/>
        <v>0</v>
      </c>
      <c r="M332" s="137">
        <f t="shared" si="136"/>
        <v>0</v>
      </c>
      <c r="N332" s="58">
        <f t="shared" si="136"/>
        <v>0</v>
      </c>
    </row>
    <row r="333" spans="1:14" ht="47.25">
      <c r="A333" s="22" t="s">
        <v>82</v>
      </c>
      <c r="B333" s="25" t="s">
        <v>725</v>
      </c>
      <c r="C333" s="64"/>
      <c r="D333" s="73"/>
      <c r="E333" s="73"/>
      <c r="F333" s="15">
        <f aca="true" t="shared" si="137" ref="F333:N333">SUM(F334:F334)</f>
        <v>0</v>
      </c>
      <c r="G333" s="15">
        <f t="shared" si="137"/>
        <v>0</v>
      </c>
      <c r="H333" s="15">
        <f t="shared" si="137"/>
        <v>0</v>
      </c>
      <c r="I333" s="15">
        <f t="shared" si="137"/>
        <v>19972.2</v>
      </c>
      <c r="J333" s="15">
        <f t="shared" si="137"/>
        <v>19972.2</v>
      </c>
      <c r="K333" s="15">
        <f t="shared" si="137"/>
        <v>0</v>
      </c>
      <c r="L333" s="15">
        <f t="shared" si="137"/>
        <v>0</v>
      </c>
      <c r="M333" s="93">
        <f t="shared" si="137"/>
        <v>0</v>
      </c>
      <c r="N333" s="15">
        <f t="shared" si="137"/>
        <v>0</v>
      </c>
    </row>
    <row r="334" spans="1:14" ht="126">
      <c r="A334" s="151" t="s">
        <v>879</v>
      </c>
      <c r="B334" s="81" t="s">
        <v>951</v>
      </c>
      <c r="C334" s="64" t="s">
        <v>386</v>
      </c>
      <c r="D334" s="64" t="s">
        <v>423</v>
      </c>
      <c r="E334" s="64" t="s">
        <v>280</v>
      </c>
      <c r="F334" s="15">
        <f>SUM(G334:H334)</f>
        <v>0</v>
      </c>
      <c r="G334" s="17"/>
      <c r="H334" s="17"/>
      <c r="I334" s="15">
        <f>SUM(J334:K334)</f>
        <v>19972.2</v>
      </c>
      <c r="J334" s="17">
        <v>19972.2</v>
      </c>
      <c r="K334" s="17"/>
      <c r="L334" s="15">
        <f>SUM(M334:N334)</f>
        <v>0</v>
      </c>
      <c r="M334" s="92"/>
      <c r="N334" s="17"/>
    </row>
    <row r="335" spans="1:14" s="21" customFormat="1" ht="94.5">
      <c r="A335" s="54" t="s">
        <v>1002</v>
      </c>
      <c r="B335" s="148" t="s">
        <v>1000</v>
      </c>
      <c r="C335" s="56"/>
      <c r="D335" s="56"/>
      <c r="E335" s="56"/>
      <c r="F335" s="58">
        <f>F336</f>
        <v>10807</v>
      </c>
      <c r="G335" s="58">
        <f aca="true" t="shared" si="138" ref="G335:N335">G336</f>
        <v>10000</v>
      </c>
      <c r="H335" s="58">
        <f t="shared" si="138"/>
        <v>807</v>
      </c>
      <c r="I335" s="58">
        <f t="shared" si="138"/>
        <v>0</v>
      </c>
      <c r="J335" s="58">
        <f t="shared" si="138"/>
        <v>0</v>
      </c>
      <c r="K335" s="58">
        <f t="shared" si="138"/>
        <v>0</v>
      </c>
      <c r="L335" s="58">
        <f t="shared" si="138"/>
        <v>0</v>
      </c>
      <c r="M335" s="58">
        <f t="shared" si="138"/>
        <v>0</v>
      </c>
      <c r="N335" s="58">
        <f t="shared" si="138"/>
        <v>0</v>
      </c>
    </row>
    <row r="336" spans="1:14" ht="126">
      <c r="A336" s="22" t="s">
        <v>1003</v>
      </c>
      <c r="B336" s="25" t="s">
        <v>1001</v>
      </c>
      <c r="C336" s="64"/>
      <c r="D336" s="64"/>
      <c r="E336" s="64"/>
      <c r="F336" s="15">
        <f>SUM(F337:F339)</f>
        <v>10807</v>
      </c>
      <c r="G336" s="15">
        <f aca="true" t="shared" si="139" ref="G336:N336">SUM(G337:G339)</f>
        <v>10000</v>
      </c>
      <c r="H336" s="15">
        <f t="shared" si="139"/>
        <v>807</v>
      </c>
      <c r="I336" s="15">
        <f t="shared" si="139"/>
        <v>0</v>
      </c>
      <c r="J336" s="15">
        <f t="shared" si="139"/>
        <v>0</v>
      </c>
      <c r="K336" s="15">
        <f t="shared" si="139"/>
        <v>0</v>
      </c>
      <c r="L336" s="15">
        <f t="shared" si="139"/>
        <v>0</v>
      </c>
      <c r="M336" s="15">
        <f t="shared" si="139"/>
        <v>0</v>
      </c>
      <c r="N336" s="15">
        <f t="shared" si="139"/>
        <v>0</v>
      </c>
    </row>
    <row r="337" spans="1:14" ht="141.75">
      <c r="A337" s="22" t="s">
        <v>249</v>
      </c>
      <c r="B337" s="87" t="s">
        <v>140</v>
      </c>
      <c r="C337" s="64" t="s">
        <v>759</v>
      </c>
      <c r="D337" s="64" t="s">
        <v>423</v>
      </c>
      <c r="E337" s="64" t="s">
        <v>280</v>
      </c>
      <c r="F337" s="15">
        <f>SUM(G337:H337)</f>
        <v>24</v>
      </c>
      <c r="G337" s="15"/>
      <c r="H337" s="15">
        <v>24</v>
      </c>
      <c r="I337" s="15">
        <f>SUM(J335:K335)</f>
        <v>0</v>
      </c>
      <c r="J337" s="15"/>
      <c r="K337" s="15"/>
      <c r="L337" s="15">
        <f>SUM(M337:N337)</f>
        <v>0</v>
      </c>
      <c r="M337" s="15"/>
      <c r="N337" s="15"/>
    </row>
    <row r="338" spans="1:14" ht="126">
      <c r="A338" s="69" t="s">
        <v>245</v>
      </c>
      <c r="B338" s="87" t="s">
        <v>140</v>
      </c>
      <c r="C338" s="64" t="s">
        <v>386</v>
      </c>
      <c r="D338" s="64" t="s">
        <v>423</v>
      </c>
      <c r="E338" s="64" t="s">
        <v>280</v>
      </c>
      <c r="F338" s="15">
        <f>SUM(G338:H338)</f>
        <v>783</v>
      </c>
      <c r="G338" s="15"/>
      <c r="H338" s="15">
        <v>783</v>
      </c>
      <c r="I338" s="15">
        <f>SUM(J336:K336)</f>
        <v>0</v>
      </c>
      <c r="J338" s="15"/>
      <c r="K338" s="15"/>
      <c r="L338" s="15">
        <f>SUM(M338:N338)</f>
        <v>0</v>
      </c>
      <c r="M338" s="15"/>
      <c r="N338" s="15"/>
    </row>
    <row r="339" spans="1:14" ht="110.25">
      <c r="A339" s="22" t="s">
        <v>1004</v>
      </c>
      <c r="B339" s="81" t="s">
        <v>999</v>
      </c>
      <c r="C339" s="64" t="s">
        <v>759</v>
      </c>
      <c r="D339" s="64" t="s">
        <v>423</v>
      </c>
      <c r="E339" s="64" t="s">
        <v>280</v>
      </c>
      <c r="F339" s="15">
        <f>SUM(G339:H339)</f>
        <v>10000</v>
      </c>
      <c r="G339" s="15">
        <v>10000</v>
      </c>
      <c r="H339" s="15"/>
      <c r="I339" s="15">
        <f>SUM(J339:K339)</f>
        <v>0</v>
      </c>
      <c r="J339" s="15"/>
      <c r="K339" s="15"/>
      <c r="L339" s="15">
        <f>SUM(M339:N339)</f>
        <v>0</v>
      </c>
      <c r="M339" s="15"/>
      <c r="N339" s="15"/>
    </row>
    <row r="340" spans="1:14" s="21" customFormat="1" ht="110.25">
      <c r="A340" s="54" t="s">
        <v>216</v>
      </c>
      <c r="B340" s="148">
        <v>13</v>
      </c>
      <c r="C340" s="56"/>
      <c r="D340" s="56"/>
      <c r="E340" s="56"/>
      <c r="F340" s="58">
        <f>F341</f>
        <v>600</v>
      </c>
      <c r="G340" s="58">
        <f aca="true" t="shared" si="140" ref="G340:N342">G341</f>
        <v>600</v>
      </c>
      <c r="H340" s="58">
        <f t="shared" si="140"/>
        <v>0</v>
      </c>
      <c r="I340" s="58">
        <f t="shared" si="140"/>
        <v>0</v>
      </c>
      <c r="J340" s="58">
        <f t="shared" si="140"/>
        <v>0</v>
      </c>
      <c r="K340" s="58">
        <f t="shared" si="140"/>
        <v>0</v>
      </c>
      <c r="L340" s="58">
        <f t="shared" si="140"/>
        <v>0</v>
      </c>
      <c r="M340" s="58">
        <f t="shared" si="140"/>
        <v>0</v>
      </c>
      <c r="N340" s="58">
        <f t="shared" si="140"/>
        <v>0</v>
      </c>
    </row>
    <row r="341" spans="1:14" s="21" customFormat="1" ht="47.25">
      <c r="A341" s="54" t="s">
        <v>217</v>
      </c>
      <c r="B341" s="148" t="s">
        <v>213</v>
      </c>
      <c r="C341" s="56"/>
      <c r="D341" s="56"/>
      <c r="E341" s="56"/>
      <c r="F341" s="58">
        <f>F342</f>
        <v>600</v>
      </c>
      <c r="G341" s="58">
        <f t="shared" si="140"/>
        <v>600</v>
      </c>
      <c r="H341" s="58">
        <f t="shared" si="140"/>
        <v>0</v>
      </c>
      <c r="I341" s="58">
        <f t="shared" si="140"/>
        <v>0</v>
      </c>
      <c r="J341" s="58">
        <f t="shared" si="140"/>
        <v>0</v>
      </c>
      <c r="K341" s="58">
        <f t="shared" si="140"/>
        <v>0</v>
      </c>
      <c r="L341" s="58">
        <f t="shared" si="140"/>
        <v>0</v>
      </c>
      <c r="M341" s="58">
        <f t="shared" si="140"/>
        <v>0</v>
      </c>
      <c r="N341" s="58">
        <f t="shared" si="140"/>
        <v>0</v>
      </c>
    </row>
    <row r="342" spans="1:14" ht="78.75">
      <c r="A342" s="22" t="s">
        <v>218</v>
      </c>
      <c r="B342" s="25" t="s">
        <v>214</v>
      </c>
      <c r="C342" s="64"/>
      <c r="D342" s="64"/>
      <c r="E342" s="64"/>
      <c r="F342" s="15">
        <f>F343</f>
        <v>600</v>
      </c>
      <c r="G342" s="15">
        <f t="shared" si="140"/>
        <v>600</v>
      </c>
      <c r="H342" s="15">
        <f t="shared" si="140"/>
        <v>0</v>
      </c>
      <c r="I342" s="15">
        <f t="shared" si="140"/>
        <v>0</v>
      </c>
      <c r="J342" s="15">
        <f t="shared" si="140"/>
        <v>0</v>
      </c>
      <c r="K342" s="15">
        <f t="shared" si="140"/>
        <v>0</v>
      </c>
      <c r="L342" s="15">
        <f t="shared" si="140"/>
        <v>0</v>
      </c>
      <c r="M342" s="15">
        <f t="shared" si="140"/>
        <v>0</v>
      </c>
      <c r="N342" s="15">
        <f t="shared" si="140"/>
        <v>0</v>
      </c>
    </row>
    <row r="343" spans="1:14" ht="78.75">
      <c r="A343" s="22" t="s">
        <v>219</v>
      </c>
      <c r="B343" s="81" t="s">
        <v>215</v>
      </c>
      <c r="C343" s="64" t="s">
        <v>820</v>
      </c>
      <c r="D343" s="64" t="s">
        <v>423</v>
      </c>
      <c r="E343" s="64" t="s">
        <v>280</v>
      </c>
      <c r="F343" s="15">
        <f>SUM(G343:H343)</f>
        <v>600</v>
      </c>
      <c r="G343" s="15">
        <v>600</v>
      </c>
      <c r="H343" s="15"/>
      <c r="I343" s="15">
        <f>SUM(J343:K343)</f>
        <v>0</v>
      </c>
      <c r="J343" s="15"/>
      <c r="K343" s="15"/>
      <c r="L343" s="15">
        <f>SUM(M343:N343)</f>
        <v>0</v>
      </c>
      <c r="M343" s="15"/>
      <c r="N343" s="15"/>
    </row>
    <row r="344" spans="1:14" s="21" customFormat="1" ht="47.25">
      <c r="A344" s="150" t="s">
        <v>514</v>
      </c>
      <c r="B344" s="126" t="s">
        <v>726</v>
      </c>
      <c r="C344" s="59"/>
      <c r="D344" s="59"/>
      <c r="E344" s="59"/>
      <c r="F344" s="58">
        <f>F345</f>
        <v>186101.6</v>
      </c>
      <c r="G344" s="58">
        <f aca="true" t="shared" si="141" ref="G344:N344">G345</f>
        <v>49464</v>
      </c>
      <c r="H344" s="58">
        <f t="shared" si="141"/>
        <v>136637.59999999998</v>
      </c>
      <c r="I344" s="58">
        <f t="shared" si="141"/>
        <v>128213</v>
      </c>
      <c r="J344" s="58">
        <f t="shared" si="141"/>
        <v>17287.5</v>
      </c>
      <c r="K344" s="58">
        <f t="shared" si="141"/>
        <v>110925.5</v>
      </c>
      <c r="L344" s="58">
        <f t="shared" si="141"/>
        <v>138333.8</v>
      </c>
      <c r="M344" s="137">
        <f t="shared" si="141"/>
        <v>17287.3</v>
      </c>
      <c r="N344" s="58">
        <f t="shared" si="141"/>
        <v>121046.5</v>
      </c>
    </row>
    <row r="345" spans="1:14" s="21" customFormat="1" ht="31.5">
      <c r="A345" s="153" t="s">
        <v>772</v>
      </c>
      <c r="B345" s="126" t="s">
        <v>727</v>
      </c>
      <c r="C345" s="59"/>
      <c r="D345" s="59"/>
      <c r="E345" s="59"/>
      <c r="F345" s="58">
        <f>SUM(F346:F377)</f>
        <v>186101.6</v>
      </c>
      <c r="G345" s="58">
        <f aca="true" t="shared" si="142" ref="G345:N345">SUM(G346:G377)</f>
        <v>49464</v>
      </c>
      <c r="H345" s="58">
        <f t="shared" si="142"/>
        <v>136637.59999999998</v>
      </c>
      <c r="I345" s="58">
        <f t="shared" si="142"/>
        <v>128213</v>
      </c>
      <c r="J345" s="58">
        <f t="shared" si="142"/>
        <v>17287.5</v>
      </c>
      <c r="K345" s="58">
        <f t="shared" si="142"/>
        <v>110925.5</v>
      </c>
      <c r="L345" s="58">
        <f t="shared" si="142"/>
        <v>138333.8</v>
      </c>
      <c r="M345" s="137">
        <f t="shared" si="142"/>
        <v>17287.3</v>
      </c>
      <c r="N345" s="58">
        <f t="shared" si="142"/>
        <v>121046.5</v>
      </c>
    </row>
    <row r="346" spans="1:14" ht="189">
      <c r="A346" s="22" t="s">
        <v>621</v>
      </c>
      <c r="B346" s="26" t="s">
        <v>924</v>
      </c>
      <c r="C346" s="26" t="s">
        <v>384</v>
      </c>
      <c r="D346" s="24" t="s">
        <v>418</v>
      </c>
      <c r="E346" s="24" t="s">
        <v>424</v>
      </c>
      <c r="F346" s="15">
        <f aca="true" t="shared" si="143" ref="F346:F360">SUM(G346:H346)</f>
        <v>2428</v>
      </c>
      <c r="G346" s="15"/>
      <c r="H346" s="15">
        <v>2428</v>
      </c>
      <c r="I346" s="15">
        <f aca="true" t="shared" si="144" ref="I346:I361">SUM(J346:K346)</f>
        <v>2525</v>
      </c>
      <c r="J346" s="15">
        <v>0</v>
      </c>
      <c r="K346" s="15">
        <v>2525</v>
      </c>
      <c r="L346" s="15">
        <f aca="true" t="shared" si="145" ref="L346:L361">SUM(M346:N346)</f>
        <v>2646</v>
      </c>
      <c r="M346" s="15">
        <v>0</v>
      </c>
      <c r="N346" s="15">
        <v>2646</v>
      </c>
    </row>
    <row r="347" spans="1:14" ht="173.25">
      <c r="A347" s="68" t="s">
        <v>622</v>
      </c>
      <c r="B347" s="26" t="s">
        <v>927</v>
      </c>
      <c r="C347" s="26">
        <v>100</v>
      </c>
      <c r="D347" s="24" t="s">
        <v>418</v>
      </c>
      <c r="E347" s="24" t="s">
        <v>280</v>
      </c>
      <c r="F347" s="15">
        <f t="shared" si="143"/>
        <v>1295</v>
      </c>
      <c r="G347" s="17"/>
      <c r="H347" s="17">
        <v>1295</v>
      </c>
      <c r="I347" s="15">
        <f t="shared" si="144"/>
        <v>1389</v>
      </c>
      <c r="J347" s="17"/>
      <c r="K347" s="17">
        <v>1389</v>
      </c>
      <c r="L347" s="15">
        <f t="shared" si="145"/>
        <v>1444</v>
      </c>
      <c r="M347" s="17"/>
      <c r="N347" s="17">
        <v>1444</v>
      </c>
    </row>
    <row r="348" spans="1:14" ht="78.75">
      <c r="A348" s="69" t="s">
        <v>623</v>
      </c>
      <c r="B348" s="26" t="s">
        <v>927</v>
      </c>
      <c r="C348" s="26">
        <v>200</v>
      </c>
      <c r="D348" s="24" t="s">
        <v>418</v>
      </c>
      <c r="E348" s="24" t="s">
        <v>280</v>
      </c>
      <c r="F348" s="15">
        <f t="shared" si="143"/>
        <v>119.1</v>
      </c>
      <c r="G348" s="17"/>
      <c r="H348" s="17">
        <f>97.5+5.6+16</f>
        <v>119.1</v>
      </c>
      <c r="I348" s="15">
        <f t="shared" si="144"/>
        <v>71</v>
      </c>
      <c r="J348" s="17"/>
      <c r="K348" s="17">
        <v>71</v>
      </c>
      <c r="L348" s="15">
        <f t="shared" si="145"/>
        <v>75</v>
      </c>
      <c r="M348" s="17"/>
      <c r="N348" s="17">
        <v>75</v>
      </c>
    </row>
    <row r="349" spans="1:14" ht="47.25">
      <c r="A349" s="69" t="s">
        <v>493</v>
      </c>
      <c r="B349" s="26" t="s">
        <v>927</v>
      </c>
      <c r="C349" s="26" t="s">
        <v>48</v>
      </c>
      <c r="D349" s="24" t="s">
        <v>418</v>
      </c>
      <c r="E349" s="24" t="s">
        <v>280</v>
      </c>
      <c r="F349" s="15">
        <f t="shared" si="143"/>
        <v>2</v>
      </c>
      <c r="G349" s="17"/>
      <c r="H349" s="17">
        <v>2</v>
      </c>
      <c r="I349" s="15">
        <f t="shared" si="144"/>
        <v>2</v>
      </c>
      <c r="J349" s="17"/>
      <c r="K349" s="17">
        <v>2</v>
      </c>
      <c r="L349" s="15">
        <f t="shared" si="145"/>
        <v>2</v>
      </c>
      <c r="M349" s="17"/>
      <c r="N349" s="17">
        <v>2</v>
      </c>
    </row>
    <row r="350" spans="1:14" ht="173.25">
      <c r="A350" s="68" t="s">
        <v>622</v>
      </c>
      <c r="B350" s="26" t="s">
        <v>927</v>
      </c>
      <c r="C350" s="26">
        <v>100</v>
      </c>
      <c r="D350" s="24" t="s">
        <v>418</v>
      </c>
      <c r="E350" s="24" t="s">
        <v>419</v>
      </c>
      <c r="F350" s="15">
        <f t="shared" si="143"/>
        <v>46449</v>
      </c>
      <c r="G350" s="17"/>
      <c r="H350" s="17">
        <v>46449</v>
      </c>
      <c r="I350" s="15">
        <f>SUM(J350:K350)</f>
        <v>38799.5</v>
      </c>
      <c r="J350" s="17"/>
      <c r="K350" s="17">
        <v>38799.5</v>
      </c>
      <c r="L350" s="15">
        <f>SUM(M350:N350)</f>
        <v>46835.4</v>
      </c>
      <c r="M350" s="17"/>
      <c r="N350" s="17">
        <v>46835.4</v>
      </c>
    </row>
    <row r="351" spans="1:14" ht="141.75">
      <c r="A351" s="69" t="s">
        <v>422</v>
      </c>
      <c r="B351" s="26" t="s">
        <v>927</v>
      </c>
      <c r="C351" s="26">
        <v>200</v>
      </c>
      <c r="D351" s="24" t="s">
        <v>418</v>
      </c>
      <c r="E351" s="24" t="s">
        <v>419</v>
      </c>
      <c r="F351" s="15">
        <f t="shared" si="143"/>
        <v>6321.1</v>
      </c>
      <c r="G351" s="17"/>
      <c r="H351" s="17">
        <v>6321.1</v>
      </c>
      <c r="I351" s="15">
        <f>SUM(J351:K351)</f>
        <v>3740.7</v>
      </c>
      <c r="J351" s="17"/>
      <c r="K351" s="17">
        <v>3740.7</v>
      </c>
      <c r="L351" s="15">
        <f>SUM(M351:N351)</f>
        <v>3903.7</v>
      </c>
      <c r="M351" s="17"/>
      <c r="N351" s="17">
        <v>3903.7</v>
      </c>
    </row>
    <row r="352" spans="1:14" ht="126">
      <c r="A352" s="69" t="s">
        <v>237</v>
      </c>
      <c r="B352" s="26" t="s">
        <v>927</v>
      </c>
      <c r="C352" s="26" t="s">
        <v>59</v>
      </c>
      <c r="D352" s="24" t="s">
        <v>418</v>
      </c>
      <c r="E352" s="24" t="s">
        <v>419</v>
      </c>
      <c r="F352" s="15">
        <f t="shared" si="143"/>
        <v>10</v>
      </c>
      <c r="G352" s="17"/>
      <c r="H352" s="17">
        <v>10</v>
      </c>
      <c r="I352" s="15">
        <f>SUM(J352:K352)</f>
        <v>0</v>
      </c>
      <c r="J352" s="17"/>
      <c r="K352" s="17"/>
      <c r="L352" s="15">
        <f>SUM(M352:N352)</f>
        <v>0</v>
      </c>
      <c r="M352" s="17"/>
      <c r="N352" s="17"/>
    </row>
    <row r="353" spans="1:14" ht="63">
      <c r="A353" s="69" t="s">
        <v>624</v>
      </c>
      <c r="B353" s="26" t="s">
        <v>927</v>
      </c>
      <c r="C353" s="26">
        <v>800</v>
      </c>
      <c r="D353" s="24" t="s">
        <v>418</v>
      </c>
      <c r="E353" s="24" t="s">
        <v>419</v>
      </c>
      <c r="F353" s="15">
        <f t="shared" si="143"/>
        <v>397.8</v>
      </c>
      <c r="G353" s="17"/>
      <c r="H353" s="17">
        <v>397.8</v>
      </c>
      <c r="I353" s="15">
        <f>SUM(J353:K353)</f>
        <v>342</v>
      </c>
      <c r="J353" s="17"/>
      <c r="K353" s="17">
        <v>342</v>
      </c>
      <c r="L353" s="15">
        <f>SUM(M353:N353)</f>
        <v>342</v>
      </c>
      <c r="M353" s="17"/>
      <c r="N353" s="17">
        <v>342</v>
      </c>
    </row>
    <row r="354" spans="1:14" ht="157.5">
      <c r="A354" s="66" t="s">
        <v>781</v>
      </c>
      <c r="B354" s="67" t="s">
        <v>68</v>
      </c>
      <c r="C354" s="75">
        <v>200</v>
      </c>
      <c r="D354" s="73" t="s">
        <v>418</v>
      </c>
      <c r="E354" s="73" t="s">
        <v>423</v>
      </c>
      <c r="F354" s="15">
        <f t="shared" si="143"/>
        <v>35</v>
      </c>
      <c r="G354" s="17">
        <v>35</v>
      </c>
      <c r="H354" s="17"/>
      <c r="I354" s="15">
        <f t="shared" si="144"/>
        <v>1.5</v>
      </c>
      <c r="J354" s="17">
        <v>1.5</v>
      </c>
      <c r="K354" s="17"/>
      <c r="L354" s="15">
        <f t="shared" si="145"/>
        <v>1.3</v>
      </c>
      <c r="M354" s="17">
        <v>1.3</v>
      </c>
      <c r="N354" s="17"/>
    </row>
    <row r="355" spans="1:14" ht="173.25">
      <c r="A355" s="69" t="s">
        <v>622</v>
      </c>
      <c r="B355" s="26" t="s">
        <v>927</v>
      </c>
      <c r="C355" s="26" t="s">
        <v>384</v>
      </c>
      <c r="D355" s="24" t="s">
        <v>418</v>
      </c>
      <c r="E355" s="24" t="s">
        <v>283</v>
      </c>
      <c r="F355" s="15">
        <f t="shared" si="143"/>
        <v>14526</v>
      </c>
      <c r="G355" s="17"/>
      <c r="H355" s="17">
        <v>14526</v>
      </c>
      <c r="I355" s="15">
        <f>SUM(J355:K355)</f>
        <v>14697.5</v>
      </c>
      <c r="J355" s="17"/>
      <c r="K355" s="17">
        <v>14697.5</v>
      </c>
      <c r="L355" s="15">
        <f>SUM(M355:N355)</f>
        <v>15636</v>
      </c>
      <c r="M355" s="17"/>
      <c r="N355" s="17">
        <v>15636</v>
      </c>
    </row>
    <row r="356" spans="1:14" ht="78.75">
      <c r="A356" s="69" t="s">
        <v>373</v>
      </c>
      <c r="B356" s="26" t="s">
        <v>927</v>
      </c>
      <c r="C356" s="26" t="s">
        <v>386</v>
      </c>
      <c r="D356" s="24" t="s">
        <v>418</v>
      </c>
      <c r="E356" s="24" t="s">
        <v>283</v>
      </c>
      <c r="F356" s="15">
        <f t="shared" si="143"/>
        <v>1070</v>
      </c>
      <c r="G356" s="17"/>
      <c r="H356" s="17">
        <v>1070</v>
      </c>
      <c r="I356" s="15">
        <f>SUM(J356:K356)</f>
        <v>875.8</v>
      </c>
      <c r="J356" s="17"/>
      <c r="K356" s="17">
        <v>875.8</v>
      </c>
      <c r="L356" s="15">
        <f>SUM(M356:N356)</f>
        <v>906.4</v>
      </c>
      <c r="M356" s="17"/>
      <c r="N356" s="17">
        <v>906.4</v>
      </c>
    </row>
    <row r="357" spans="1:14" ht="47.25">
      <c r="A357" s="69" t="s">
        <v>374</v>
      </c>
      <c r="B357" s="26" t="s">
        <v>927</v>
      </c>
      <c r="C357" s="26" t="s">
        <v>48</v>
      </c>
      <c r="D357" s="24" t="s">
        <v>418</v>
      </c>
      <c r="E357" s="24" t="s">
        <v>283</v>
      </c>
      <c r="F357" s="15">
        <f t="shared" si="143"/>
        <v>15</v>
      </c>
      <c r="G357" s="17"/>
      <c r="H357" s="17">
        <v>15</v>
      </c>
      <c r="I357" s="15">
        <f t="shared" si="144"/>
        <v>15</v>
      </c>
      <c r="J357" s="17"/>
      <c r="K357" s="17">
        <v>15</v>
      </c>
      <c r="L357" s="15">
        <f t="shared" si="145"/>
        <v>15</v>
      </c>
      <c r="M357" s="17"/>
      <c r="N357" s="17">
        <v>15</v>
      </c>
    </row>
    <row r="358" spans="1:14" ht="78.75">
      <c r="A358" s="69" t="s">
        <v>625</v>
      </c>
      <c r="B358" s="26" t="s">
        <v>927</v>
      </c>
      <c r="C358" s="26">
        <v>200</v>
      </c>
      <c r="D358" s="24" t="s">
        <v>418</v>
      </c>
      <c r="E358" s="24" t="s">
        <v>538</v>
      </c>
      <c r="F358" s="15">
        <f t="shared" si="143"/>
        <v>79.9</v>
      </c>
      <c r="G358" s="17"/>
      <c r="H358" s="17">
        <v>79.9</v>
      </c>
      <c r="I358" s="15">
        <f t="shared" si="144"/>
        <v>58</v>
      </c>
      <c r="J358" s="17"/>
      <c r="K358" s="17">
        <v>58</v>
      </c>
      <c r="L358" s="15">
        <f t="shared" si="145"/>
        <v>58</v>
      </c>
      <c r="M358" s="17"/>
      <c r="N358" s="17">
        <v>58</v>
      </c>
    </row>
    <row r="359" spans="1:14" ht="63">
      <c r="A359" s="69" t="s">
        <v>241</v>
      </c>
      <c r="B359" s="26" t="s">
        <v>927</v>
      </c>
      <c r="C359" s="26" t="s">
        <v>59</v>
      </c>
      <c r="D359" s="24" t="s">
        <v>418</v>
      </c>
      <c r="E359" s="24" t="s">
        <v>538</v>
      </c>
      <c r="F359" s="15">
        <f t="shared" si="143"/>
        <v>10</v>
      </c>
      <c r="G359" s="17"/>
      <c r="H359" s="17">
        <v>10</v>
      </c>
      <c r="I359" s="15">
        <f t="shared" si="144"/>
        <v>0</v>
      </c>
      <c r="J359" s="17"/>
      <c r="K359" s="17"/>
      <c r="L359" s="15">
        <f t="shared" si="145"/>
        <v>0</v>
      </c>
      <c r="M359" s="17"/>
      <c r="N359" s="17"/>
    </row>
    <row r="360" spans="1:14" ht="110.25">
      <c r="A360" s="22" t="s">
        <v>747</v>
      </c>
      <c r="B360" s="26" t="s">
        <v>208</v>
      </c>
      <c r="C360" s="26">
        <v>100</v>
      </c>
      <c r="D360" s="24" t="s">
        <v>418</v>
      </c>
      <c r="E360" s="24" t="s">
        <v>538</v>
      </c>
      <c r="F360" s="15">
        <f t="shared" si="143"/>
        <v>1296</v>
      </c>
      <c r="G360" s="17"/>
      <c r="H360" s="17">
        <v>1296</v>
      </c>
      <c r="I360" s="15">
        <f t="shared" si="144"/>
        <v>1389</v>
      </c>
      <c r="J360" s="17"/>
      <c r="K360" s="17">
        <v>1389</v>
      </c>
      <c r="L360" s="15">
        <f t="shared" si="145"/>
        <v>1444</v>
      </c>
      <c r="M360" s="17"/>
      <c r="N360" s="17">
        <v>1444</v>
      </c>
    </row>
    <row r="361" spans="1:14" ht="110.25">
      <c r="A361" s="68" t="s">
        <v>804</v>
      </c>
      <c r="B361" s="26" t="s">
        <v>803</v>
      </c>
      <c r="C361" s="26">
        <v>100</v>
      </c>
      <c r="D361" s="24" t="s">
        <v>418</v>
      </c>
      <c r="E361" s="24" t="s">
        <v>538</v>
      </c>
      <c r="F361" s="15">
        <f aca="true" t="shared" si="146" ref="F361:F367">SUM(G361:H361)</f>
        <v>4</v>
      </c>
      <c r="G361" s="17"/>
      <c r="H361" s="17">
        <v>4</v>
      </c>
      <c r="I361" s="15">
        <f t="shared" si="144"/>
        <v>0</v>
      </c>
      <c r="J361" s="17"/>
      <c r="K361" s="17"/>
      <c r="L361" s="15">
        <f t="shared" si="145"/>
        <v>0</v>
      </c>
      <c r="M361" s="17"/>
      <c r="N361" s="17"/>
    </row>
    <row r="362" spans="1:14" ht="31.5">
      <c r="A362" s="22" t="s">
        <v>375</v>
      </c>
      <c r="B362" s="26" t="s">
        <v>936</v>
      </c>
      <c r="C362" s="26">
        <v>800</v>
      </c>
      <c r="D362" s="24" t="s">
        <v>418</v>
      </c>
      <c r="E362" s="26">
        <v>11</v>
      </c>
      <c r="F362" s="15">
        <f t="shared" si="146"/>
        <v>1725.4</v>
      </c>
      <c r="G362" s="15">
        <v>0</v>
      </c>
      <c r="H362" s="15">
        <v>1725.4</v>
      </c>
      <c r="I362" s="15">
        <f aca="true" t="shared" si="147" ref="I362:I377">SUM(J362:K362)</f>
        <v>1000</v>
      </c>
      <c r="J362" s="15">
        <v>0</v>
      </c>
      <c r="K362" s="15">
        <v>1000</v>
      </c>
      <c r="L362" s="15">
        <f aca="true" t="shared" si="148" ref="L362:L377">SUM(M362:N362)</f>
        <v>100</v>
      </c>
      <c r="M362" s="15">
        <v>0</v>
      </c>
      <c r="N362" s="15">
        <v>100</v>
      </c>
    </row>
    <row r="363" spans="1:14" ht="157.5">
      <c r="A363" s="66" t="s">
        <v>212</v>
      </c>
      <c r="B363" s="26" t="s">
        <v>150</v>
      </c>
      <c r="C363" s="26" t="s">
        <v>386</v>
      </c>
      <c r="D363" s="26" t="s">
        <v>280</v>
      </c>
      <c r="E363" s="26" t="s">
        <v>61</v>
      </c>
      <c r="F363" s="15">
        <f>SUM(G363:H363)</f>
        <v>882</v>
      </c>
      <c r="G363" s="15">
        <v>0</v>
      </c>
      <c r="H363" s="15">
        <v>882</v>
      </c>
      <c r="I363" s="15">
        <f>SUM(J363:K363)</f>
        <v>0</v>
      </c>
      <c r="J363" s="15">
        <v>0</v>
      </c>
      <c r="K363" s="15"/>
      <c r="L363" s="15">
        <f>SUM(M363:N363)</f>
        <v>0</v>
      </c>
      <c r="M363" s="15">
        <v>0</v>
      </c>
      <c r="N363" s="15"/>
    </row>
    <row r="364" spans="1:14" ht="141.75">
      <c r="A364" s="22" t="s">
        <v>79</v>
      </c>
      <c r="B364" s="81" t="s">
        <v>30</v>
      </c>
      <c r="C364" s="75">
        <v>200</v>
      </c>
      <c r="D364" s="64" t="s">
        <v>419</v>
      </c>
      <c r="E364" s="64" t="s">
        <v>281</v>
      </c>
      <c r="F364" s="15">
        <f t="shared" si="146"/>
        <v>6354.099999999999</v>
      </c>
      <c r="G364" s="15">
        <v>6036.4</v>
      </c>
      <c r="H364" s="15">
        <v>317.7</v>
      </c>
      <c r="I364" s="15">
        <f t="shared" si="147"/>
        <v>0</v>
      </c>
      <c r="J364" s="15"/>
      <c r="K364" s="15"/>
      <c r="L364" s="15">
        <f t="shared" si="148"/>
        <v>0</v>
      </c>
      <c r="M364" s="15"/>
      <c r="N364" s="15"/>
    </row>
    <row r="365" spans="1:14" ht="204.75">
      <c r="A365" s="68" t="s">
        <v>357</v>
      </c>
      <c r="B365" s="26" t="s">
        <v>985</v>
      </c>
      <c r="C365" s="26" t="s">
        <v>384</v>
      </c>
      <c r="D365" s="26" t="s">
        <v>419</v>
      </c>
      <c r="E365" s="26" t="s">
        <v>822</v>
      </c>
      <c r="F365" s="15">
        <f t="shared" si="146"/>
        <v>41872</v>
      </c>
      <c r="G365" s="15"/>
      <c r="H365" s="17">
        <v>41872</v>
      </c>
      <c r="I365" s="15">
        <f>SUM(J365:K365)</f>
        <v>40362</v>
      </c>
      <c r="J365" s="15"/>
      <c r="K365" s="15">
        <v>40362</v>
      </c>
      <c r="L365" s="15">
        <f>SUM(M365:N365)</f>
        <v>41975</v>
      </c>
      <c r="M365" s="15"/>
      <c r="N365" s="15">
        <v>41975</v>
      </c>
    </row>
    <row r="366" spans="1:14" ht="126">
      <c r="A366" s="68" t="s">
        <v>618</v>
      </c>
      <c r="B366" s="26" t="s">
        <v>985</v>
      </c>
      <c r="C366" s="26" t="s">
        <v>386</v>
      </c>
      <c r="D366" s="26" t="s">
        <v>419</v>
      </c>
      <c r="E366" s="26" t="s">
        <v>822</v>
      </c>
      <c r="F366" s="15">
        <f t="shared" si="146"/>
        <v>6360.7</v>
      </c>
      <c r="G366" s="15"/>
      <c r="H366" s="17">
        <v>6360.7</v>
      </c>
      <c r="I366" s="15">
        <f>SUM(J366:K366)</f>
        <v>1184</v>
      </c>
      <c r="J366" s="15"/>
      <c r="K366" s="15">
        <v>1184</v>
      </c>
      <c r="L366" s="15">
        <f>SUM(M366:N366)</f>
        <v>1189</v>
      </c>
      <c r="M366" s="15"/>
      <c r="N366" s="15">
        <v>1189</v>
      </c>
    </row>
    <row r="367" spans="1:14" ht="94.5">
      <c r="A367" s="68" t="s">
        <v>619</v>
      </c>
      <c r="B367" s="26" t="s">
        <v>985</v>
      </c>
      <c r="C367" s="26" t="s">
        <v>48</v>
      </c>
      <c r="D367" s="26" t="s">
        <v>419</v>
      </c>
      <c r="E367" s="26" t="s">
        <v>822</v>
      </c>
      <c r="F367" s="15">
        <f t="shared" si="146"/>
        <v>6</v>
      </c>
      <c r="G367" s="15"/>
      <c r="H367" s="15">
        <v>6</v>
      </c>
      <c r="I367" s="15">
        <f>SUM(J367:K367)</f>
        <v>6</v>
      </c>
      <c r="J367" s="15"/>
      <c r="K367" s="15">
        <v>6</v>
      </c>
      <c r="L367" s="15">
        <f>SUM(M367:N367)</f>
        <v>6</v>
      </c>
      <c r="M367" s="15"/>
      <c r="N367" s="15">
        <v>6</v>
      </c>
    </row>
    <row r="368" spans="1:14" ht="78.75">
      <c r="A368" s="68" t="s">
        <v>101</v>
      </c>
      <c r="B368" s="26" t="s">
        <v>100</v>
      </c>
      <c r="C368" s="26" t="s">
        <v>386</v>
      </c>
      <c r="D368" s="26" t="s">
        <v>419</v>
      </c>
      <c r="E368" s="26" t="s">
        <v>822</v>
      </c>
      <c r="F368" s="15">
        <f aca="true" t="shared" si="149" ref="F368:F377">SUM(G368:H368)</f>
        <v>980</v>
      </c>
      <c r="G368" s="15"/>
      <c r="H368" s="17">
        <v>980</v>
      </c>
      <c r="I368" s="15">
        <f t="shared" si="147"/>
        <v>0</v>
      </c>
      <c r="J368" s="15"/>
      <c r="K368" s="15"/>
      <c r="L368" s="15">
        <f t="shared" si="148"/>
        <v>0</v>
      </c>
      <c r="M368" s="15"/>
      <c r="N368" s="15"/>
    </row>
    <row r="369" spans="1:14" ht="141.75">
      <c r="A369" s="83" t="s">
        <v>247</v>
      </c>
      <c r="B369" s="84" t="s">
        <v>150</v>
      </c>
      <c r="C369" s="26" t="s">
        <v>59</v>
      </c>
      <c r="D369" s="26" t="s">
        <v>419</v>
      </c>
      <c r="E369" s="26" t="s">
        <v>822</v>
      </c>
      <c r="F369" s="15">
        <f t="shared" si="149"/>
        <v>1000</v>
      </c>
      <c r="G369" s="15">
        <v>1000</v>
      </c>
      <c r="H369" s="17"/>
      <c r="I369" s="15">
        <f>SUM(J369:K369)</f>
        <v>0</v>
      </c>
      <c r="J369" s="15"/>
      <c r="K369" s="15"/>
      <c r="L369" s="15">
        <f>SUM(M369:N369)</f>
        <v>0</v>
      </c>
      <c r="M369" s="15"/>
      <c r="N369" s="15"/>
    </row>
    <row r="370" spans="1:14" ht="141.75">
      <c r="A370" s="82" t="s">
        <v>246</v>
      </c>
      <c r="B370" s="84" t="s">
        <v>150</v>
      </c>
      <c r="C370" s="26" t="s">
        <v>386</v>
      </c>
      <c r="D370" s="26" t="s">
        <v>419</v>
      </c>
      <c r="E370" s="26" t="s">
        <v>822</v>
      </c>
      <c r="F370" s="15">
        <f t="shared" si="149"/>
        <v>2000</v>
      </c>
      <c r="G370" s="15">
        <v>2000</v>
      </c>
      <c r="H370" s="17"/>
      <c r="I370" s="15">
        <f>SUM(J370:K370)</f>
        <v>0</v>
      </c>
      <c r="J370" s="15"/>
      <c r="K370" s="15"/>
      <c r="L370" s="15">
        <f>SUM(M370:N370)</f>
        <v>0</v>
      </c>
      <c r="M370" s="15"/>
      <c r="N370" s="15"/>
    </row>
    <row r="371" spans="1:14" ht="63">
      <c r="A371" s="22" t="s">
        <v>334</v>
      </c>
      <c r="B371" s="81" t="s">
        <v>29</v>
      </c>
      <c r="C371" s="75">
        <v>500</v>
      </c>
      <c r="D371" s="64" t="s">
        <v>423</v>
      </c>
      <c r="E371" s="64" t="s">
        <v>280</v>
      </c>
      <c r="F371" s="15">
        <f t="shared" si="149"/>
        <v>2945.7</v>
      </c>
      <c r="G371" s="15">
        <v>2945.7</v>
      </c>
      <c r="H371" s="15"/>
      <c r="I371" s="15">
        <f t="shared" si="147"/>
        <v>0</v>
      </c>
      <c r="J371" s="15"/>
      <c r="K371" s="15"/>
      <c r="L371" s="15">
        <f t="shared" si="148"/>
        <v>0</v>
      </c>
      <c r="M371" s="15"/>
      <c r="N371" s="15"/>
    </row>
    <row r="372" spans="1:14" ht="78.75">
      <c r="A372" s="22" t="s">
        <v>335</v>
      </c>
      <c r="B372" s="81" t="s">
        <v>28</v>
      </c>
      <c r="C372" s="75">
        <v>500</v>
      </c>
      <c r="D372" s="64" t="s">
        <v>423</v>
      </c>
      <c r="E372" s="64" t="s">
        <v>280</v>
      </c>
      <c r="F372" s="15">
        <f t="shared" si="149"/>
        <v>19251.3</v>
      </c>
      <c r="G372" s="15">
        <v>19251.3</v>
      </c>
      <c r="H372" s="15"/>
      <c r="I372" s="15">
        <f t="shared" si="147"/>
        <v>0</v>
      </c>
      <c r="J372" s="15"/>
      <c r="K372" s="15"/>
      <c r="L372" s="15">
        <f t="shared" si="148"/>
        <v>0</v>
      </c>
      <c r="M372" s="15"/>
      <c r="N372" s="15"/>
    </row>
    <row r="373" spans="1:14" ht="63">
      <c r="A373" s="78" t="s">
        <v>466</v>
      </c>
      <c r="B373" s="67" t="s">
        <v>139</v>
      </c>
      <c r="C373" s="75">
        <v>200</v>
      </c>
      <c r="D373" s="64" t="s">
        <v>61</v>
      </c>
      <c r="E373" s="64" t="s">
        <v>283</v>
      </c>
      <c r="F373" s="15">
        <f>SUM(G373:H373)</f>
        <v>759.9</v>
      </c>
      <c r="G373" s="15"/>
      <c r="H373" s="15">
        <v>759.9</v>
      </c>
      <c r="I373" s="15">
        <f>SUM(J373:K373)</f>
        <v>0</v>
      </c>
      <c r="J373" s="15"/>
      <c r="K373" s="15"/>
      <c r="L373" s="15">
        <f>SUM(M373:N373)</f>
        <v>0</v>
      </c>
      <c r="M373" s="15"/>
      <c r="N373" s="15"/>
    </row>
    <row r="374" spans="1:14" ht="173.25">
      <c r="A374" s="68" t="s">
        <v>151</v>
      </c>
      <c r="B374" s="67" t="s">
        <v>150</v>
      </c>
      <c r="C374" s="75">
        <v>200</v>
      </c>
      <c r="D374" s="64" t="s">
        <v>61</v>
      </c>
      <c r="E374" s="64" t="s">
        <v>283</v>
      </c>
      <c r="F374" s="15">
        <f>SUM(G374:H374)</f>
        <v>909.6</v>
      </c>
      <c r="G374" s="17">
        <v>909.6</v>
      </c>
      <c r="H374" s="17"/>
      <c r="I374" s="15">
        <f>SUM(J374:K374)</f>
        <v>0</v>
      </c>
      <c r="J374" s="17"/>
      <c r="K374" s="17"/>
      <c r="L374" s="15">
        <f>SUM(M374:N374)</f>
        <v>0</v>
      </c>
      <c r="M374" s="17"/>
      <c r="N374" s="17"/>
    </row>
    <row r="375" spans="1:14" ht="47.25">
      <c r="A375" s="99" t="s">
        <v>581</v>
      </c>
      <c r="B375" s="84" t="s">
        <v>811</v>
      </c>
      <c r="C375" s="75">
        <v>600</v>
      </c>
      <c r="D375" s="64" t="s">
        <v>822</v>
      </c>
      <c r="E375" s="64" t="s">
        <v>424</v>
      </c>
      <c r="F375" s="15">
        <f t="shared" si="149"/>
        <v>494</v>
      </c>
      <c r="G375" s="17"/>
      <c r="H375" s="17">
        <v>494</v>
      </c>
      <c r="I375" s="15">
        <f t="shared" si="147"/>
        <v>0</v>
      </c>
      <c r="J375" s="17"/>
      <c r="K375" s="17"/>
      <c r="L375" s="15">
        <f t="shared" si="148"/>
        <v>0</v>
      </c>
      <c r="M375" s="92"/>
      <c r="N375" s="17"/>
    </row>
    <row r="376" spans="1:14" ht="94.5">
      <c r="A376" s="68" t="s">
        <v>128</v>
      </c>
      <c r="B376" s="67" t="s">
        <v>768</v>
      </c>
      <c r="C376" s="26" t="s">
        <v>820</v>
      </c>
      <c r="D376" s="26" t="s">
        <v>898</v>
      </c>
      <c r="E376" s="24" t="s">
        <v>418</v>
      </c>
      <c r="F376" s="15">
        <f t="shared" si="149"/>
        <v>17286</v>
      </c>
      <c r="G376" s="15">
        <v>17286</v>
      </c>
      <c r="H376" s="15"/>
      <c r="I376" s="15">
        <f t="shared" si="147"/>
        <v>17286</v>
      </c>
      <c r="J376" s="15">
        <v>17286</v>
      </c>
      <c r="K376" s="15">
        <v>0</v>
      </c>
      <c r="L376" s="15">
        <f t="shared" si="148"/>
        <v>17286</v>
      </c>
      <c r="M376" s="15">
        <v>17286</v>
      </c>
      <c r="N376" s="15">
        <v>0</v>
      </c>
    </row>
    <row r="377" spans="1:14" ht="94.5">
      <c r="A377" s="22" t="s">
        <v>739</v>
      </c>
      <c r="B377" s="67" t="s">
        <v>769</v>
      </c>
      <c r="C377" s="26" t="s">
        <v>820</v>
      </c>
      <c r="D377" s="26" t="s">
        <v>898</v>
      </c>
      <c r="E377" s="24" t="s">
        <v>418</v>
      </c>
      <c r="F377" s="15">
        <f t="shared" si="149"/>
        <v>9217</v>
      </c>
      <c r="G377" s="15"/>
      <c r="H377" s="15">
        <f>8367+850</f>
        <v>9217</v>
      </c>
      <c r="I377" s="15">
        <f t="shared" si="147"/>
        <v>4469</v>
      </c>
      <c r="J377" s="15"/>
      <c r="K377" s="15">
        <v>4469</v>
      </c>
      <c r="L377" s="15">
        <f t="shared" si="148"/>
        <v>4469</v>
      </c>
      <c r="M377" s="15"/>
      <c r="N377" s="15">
        <v>4469</v>
      </c>
    </row>
    <row r="378" spans="1:14" s="21" customFormat="1" ht="15.75">
      <c r="A378" s="18" t="s">
        <v>840</v>
      </c>
      <c r="B378" s="19"/>
      <c r="C378" s="19"/>
      <c r="D378" s="19"/>
      <c r="E378" s="19"/>
      <c r="F378" s="20">
        <f aca="true" t="shared" si="150" ref="F378:N378">SUM(F10,F30,F84,F180,F226,F246,F259,F290,F305,F317,F324,F331,F340,F344)</f>
        <v>1432025.6999999997</v>
      </c>
      <c r="G378" s="20">
        <f t="shared" si="150"/>
        <v>829545.7999999999</v>
      </c>
      <c r="H378" s="20">
        <f t="shared" si="150"/>
        <v>602479.9</v>
      </c>
      <c r="I378" s="20">
        <f t="shared" si="150"/>
        <v>1224807.9</v>
      </c>
      <c r="J378" s="20">
        <f t="shared" si="150"/>
        <v>769100.7999999998</v>
      </c>
      <c r="K378" s="20">
        <f t="shared" si="150"/>
        <v>455707.1</v>
      </c>
      <c r="L378" s="20">
        <f t="shared" si="150"/>
        <v>1066249.3</v>
      </c>
      <c r="M378" s="20">
        <f t="shared" si="150"/>
        <v>614554.7</v>
      </c>
      <c r="N378" s="20">
        <f t="shared" si="150"/>
        <v>451694.6</v>
      </c>
    </row>
    <row r="379" spans="7:14" ht="15.75">
      <c r="G379" s="125"/>
      <c r="H379" s="125"/>
      <c r="J379" s="125"/>
      <c r="K379" s="125"/>
      <c r="M379" s="125"/>
      <c r="N379" s="125"/>
    </row>
    <row r="380" spans="7:8" ht="15.75">
      <c r="G380" s="125"/>
      <c r="H380" s="125"/>
    </row>
    <row r="381" spans="7:8" ht="15.75">
      <c r="G381" s="125"/>
      <c r="H381" s="125"/>
    </row>
    <row r="383" spans="7:14" ht="15.75">
      <c r="G383" s="125"/>
      <c r="H383" s="125"/>
      <c r="J383" s="125"/>
      <c r="K383" s="125"/>
      <c r="M383" s="125"/>
      <c r="N383" s="125"/>
    </row>
    <row r="384" spans="7:14" ht="15.75">
      <c r="G384" s="125"/>
      <c r="H384" s="125"/>
      <c r="J384" s="125"/>
      <c r="K384" s="125"/>
      <c r="M384" s="125"/>
      <c r="N384" s="125"/>
    </row>
  </sheetData>
  <sheetProtection/>
  <mergeCells count="19">
    <mergeCell ref="J8:J9"/>
    <mergeCell ref="K8:K9"/>
    <mergeCell ref="L8:L9"/>
    <mergeCell ref="M8:M9"/>
    <mergeCell ref="A1:L1"/>
    <mergeCell ref="A2:L2"/>
    <mergeCell ref="A3:L3"/>
    <mergeCell ref="A6:L6"/>
    <mergeCell ref="A4:M4"/>
    <mergeCell ref="N8:N9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5905511811023623" right="0" top="0.3937007874015748" bottom="0.1968503937007874" header="0" footer="0"/>
  <pageSetup firstPageNumber="169" useFirstPageNumber="1" horizontalDpi="600" verticalDpi="600" orientation="portrait" paperSize="9" scale="95" r:id="rId1"/>
  <headerFooter alignWithMargins="0">
    <oddHeader>&amp;C&amp;P</oddHeader>
  </headerFooter>
  <rowBreaks count="1" manualBreakCount="1">
    <brk id="36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39.25390625" style="167" customWidth="1"/>
    <col min="2" max="2" width="5.875" style="167" customWidth="1"/>
    <col min="3" max="3" width="7.625" style="167" customWidth="1"/>
    <col min="4" max="4" width="11.75390625" style="167" customWidth="1"/>
    <col min="5" max="5" width="13.375" style="167" customWidth="1"/>
    <col min="6" max="6" width="12.125" style="167" customWidth="1"/>
    <col min="7" max="7" width="9.125" style="167" customWidth="1"/>
    <col min="8" max="11" width="0" style="167" hidden="1" customWidth="1"/>
    <col min="12" max="16384" width="9.125" style="167" customWidth="1"/>
  </cols>
  <sheetData>
    <row r="1" spans="1:6" s="157" customFormat="1" ht="18.75">
      <c r="A1" s="217" t="s">
        <v>976</v>
      </c>
      <c r="B1" s="217"/>
      <c r="C1" s="217"/>
      <c r="D1" s="217"/>
      <c r="E1" s="217"/>
      <c r="F1" s="217"/>
    </row>
    <row r="2" spans="1:6" s="157" customFormat="1" ht="18.75">
      <c r="A2" s="217" t="s">
        <v>254</v>
      </c>
      <c r="B2" s="217"/>
      <c r="C2" s="217"/>
      <c r="D2" s="217"/>
      <c r="E2" s="217"/>
      <c r="F2" s="217"/>
    </row>
    <row r="3" spans="1:6" s="157" customFormat="1" ht="18.75">
      <c r="A3" s="217" t="s">
        <v>937</v>
      </c>
      <c r="B3" s="217"/>
      <c r="C3" s="217"/>
      <c r="D3" s="217"/>
      <c r="E3" s="217"/>
      <c r="F3" s="217"/>
    </row>
    <row r="4" spans="1:6" s="29" customFormat="1" ht="18.75">
      <c r="A4" s="195" t="s">
        <v>306</v>
      </c>
      <c r="B4" s="195"/>
      <c r="C4" s="195"/>
      <c r="D4" s="195"/>
      <c r="E4" s="195"/>
      <c r="F4" s="195"/>
    </row>
    <row r="5" spans="1:4" s="157" customFormat="1" ht="18.75">
      <c r="A5" s="158"/>
      <c r="B5" s="159"/>
      <c r="C5" s="159"/>
      <c r="D5" s="160"/>
    </row>
    <row r="6" spans="1:10" s="157" customFormat="1" ht="103.5" customHeight="1">
      <c r="A6" s="194" t="s">
        <v>255</v>
      </c>
      <c r="B6" s="194"/>
      <c r="C6" s="194"/>
      <c r="D6" s="194"/>
      <c r="E6" s="194"/>
      <c r="F6" s="194"/>
      <c r="H6" s="210" t="s">
        <v>256</v>
      </c>
      <c r="I6" s="210"/>
      <c r="J6" s="210"/>
    </row>
    <row r="7" spans="1:3" s="157" customFormat="1" ht="24.75" customHeight="1">
      <c r="A7" s="161"/>
      <c r="B7" s="162"/>
      <c r="C7" s="162"/>
    </row>
    <row r="8" spans="1:6" s="165" customFormat="1" ht="15.75">
      <c r="A8" s="163"/>
      <c r="B8" s="164"/>
      <c r="C8" s="164"/>
      <c r="D8" s="211" t="s">
        <v>834</v>
      </c>
      <c r="E8" s="211"/>
      <c r="F8" s="211"/>
    </row>
    <row r="9" spans="1:6" s="165" customFormat="1" ht="15.75">
      <c r="A9" s="212" t="s">
        <v>835</v>
      </c>
      <c r="B9" s="213" t="s">
        <v>836</v>
      </c>
      <c r="C9" s="213" t="s">
        <v>977</v>
      </c>
      <c r="D9" s="214" t="s">
        <v>952</v>
      </c>
      <c r="E9" s="214" t="s">
        <v>402</v>
      </c>
      <c r="F9" s="214" t="s">
        <v>1007</v>
      </c>
    </row>
    <row r="10" spans="1:6" ht="12.75" customHeight="1">
      <c r="A10" s="212"/>
      <c r="B10" s="213"/>
      <c r="C10" s="213"/>
      <c r="D10" s="215"/>
      <c r="E10" s="215"/>
      <c r="F10" s="215"/>
    </row>
    <row r="11" spans="1:6" ht="10.5" customHeight="1">
      <c r="A11" s="212"/>
      <c r="B11" s="213"/>
      <c r="C11" s="213"/>
      <c r="D11" s="216"/>
      <c r="E11" s="216"/>
      <c r="F11" s="216"/>
    </row>
    <row r="12" spans="1:6" s="170" customFormat="1" ht="15.75">
      <c r="A12" s="168" t="s">
        <v>257</v>
      </c>
      <c r="B12" s="166"/>
      <c r="C12" s="166"/>
      <c r="D12" s="169">
        <f>SUM(D13,D15,D18,D21,D23)</f>
        <v>298701.7</v>
      </c>
      <c r="E12" s="169">
        <f>SUM(E13,E15,E18,E21,E23)</f>
        <v>188751.9</v>
      </c>
      <c r="F12" s="169">
        <f>SUM(F13,F15,F18,F21,F23)</f>
        <v>95664.5</v>
      </c>
    </row>
    <row r="13" spans="1:6" s="170" customFormat="1" ht="31.5">
      <c r="A13" s="54" t="s">
        <v>387</v>
      </c>
      <c r="B13" s="166" t="s">
        <v>280</v>
      </c>
      <c r="C13" s="171"/>
      <c r="D13" s="169">
        <f>D14</f>
        <v>8263.3</v>
      </c>
      <c r="E13" s="169">
        <f>E14</f>
        <v>0</v>
      </c>
      <c r="F13" s="169">
        <f>F14</f>
        <v>0</v>
      </c>
    </row>
    <row r="14" spans="1:6" s="170" customFormat="1" ht="63">
      <c r="A14" s="22" t="s">
        <v>403</v>
      </c>
      <c r="B14" s="172" t="s">
        <v>280</v>
      </c>
      <c r="C14" s="172" t="s">
        <v>61</v>
      </c>
      <c r="D14" s="174">
        <v>8263.3</v>
      </c>
      <c r="E14" s="169"/>
      <c r="F14" s="169"/>
    </row>
    <row r="15" spans="1:6" s="170" customFormat="1" ht="15.75">
      <c r="A15" s="168" t="s">
        <v>55</v>
      </c>
      <c r="B15" s="166" t="s">
        <v>538</v>
      </c>
      <c r="C15" s="171"/>
      <c r="D15" s="52">
        <f>SUM(D16:D17)</f>
        <v>194364.90000000002</v>
      </c>
      <c r="E15" s="169">
        <f>SUM(E16:E17)</f>
        <v>129680.1</v>
      </c>
      <c r="F15" s="169">
        <f>SUM(F16:F17)</f>
        <v>83559</v>
      </c>
    </row>
    <row r="16" spans="1:6" s="170" customFormat="1" ht="15.75">
      <c r="A16" s="69" t="s">
        <v>901</v>
      </c>
      <c r="B16" s="172" t="s">
        <v>538</v>
      </c>
      <c r="C16" s="172" t="s">
        <v>418</v>
      </c>
      <c r="D16" s="136">
        <v>67708.6</v>
      </c>
      <c r="E16" s="136">
        <v>61181</v>
      </c>
      <c r="F16" s="136"/>
    </row>
    <row r="17" spans="1:6" ht="15.75">
      <c r="A17" s="173" t="s">
        <v>902</v>
      </c>
      <c r="B17" s="172" t="s">
        <v>538</v>
      </c>
      <c r="C17" s="172" t="s">
        <v>424</v>
      </c>
      <c r="D17" s="136">
        <v>126656.3</v>
      </c>
      <c r="E17" s="174">
        <v>68499.1</v>
      </c>
      <c r="F17" s="174">
        <v>83559</v>
      </c>
    </row>
    <row r="18" spans="1:6" s="170" customFormat="1" ht="15.75">
      <c r="A18" s="175" t="s">
        <v>906</v>
      </c>
      <c r="B18" s="166" t="s">
        <v>282</v>
      </c>
      <c r="C18" s="171"/>
      <c r="D18" s="52">
        <f>SUM(D19:D20)</f>
        <v>67227.4</v>
      </c>
      <c r="E18" s="169">
        <f>SUM(E19:E20)</f>
        <v>40000</v>
      </c>
      <c r="F18" s="169">
        <f>SUM(F19:F20)</f>
        <v>586.5</v>
      </c>
    </row>
    <row r="19" spans="1:6" ht="15.75">
      <c r="A19" s="173" t="s">
        <v>907</v>
      </c>
      <c r="B19" s="172" t="s">
        <v>282</v>
      </c>
      <c r="C19" s="172" t="s">
        <v>418</v>
      </c>
      <c r="D19" s="136">
        <v>63656.5</v>
      </c>
      <c r="E19" s="174">
        <v>40000</v>
      </c>
      <c r="F19" s="174">
        <v>0</v>
      </c>
    </row>
    <row r="20" spans="1:6" ht="31.5">
      <c r="A20" s="69" t="s">
        <v>908</v>
      </c>
      <c r="B20" s="172" t="s">
        <v>282</v>
      </c>
      <c r="C20" s="172" t="s">
        <v>419</v>
      </c>
      <c r="D20" s="136">
        <v>3570.9</v>
      </c>
      <c r="E20" s="136">
        <v>0</v>
      </c>
      <c r="F20" s="174">
        <v>586.5</v>
      </c>
    </row>
    <row r="21" spans="1:6" s="170" customFormat="1" ht="15.75">
      <c r="A21" s="54" t="s">
        <v>971</v>
      </c>
      <c r="B21" s="166" t="s">
        <v>281</v>
      </c>
      <c r="C21" s="166" t="s">
        <v>258</v>
      </c>
      <c r="D21" s="52">
        <f>D22</f>
        <v>2528.9</v>
      </c>
      <c r="E21" s="52">
        <f>E22</f>
        <v>0</v>
      </c>
      <c r="F21" s="52">
        <f>F22</f>
        <v>0</v>
      </c>
    </row>
    <row r="22" spans="1:6" ht="31.5">
      <c r="A22" s="54" t="s">
        <v>972</v>
      </c>
      <c r="B22" s="172" t="s">
        <v>259</v>
      </c>
      <c r="C22" s="172" t="s">
        <v>281</v>
      </c>
      <c r="D22" s="136">
        <v>2528.9</v>
      </c>
      <c r="E22" s="136">
        <v>0</v>
      </c>
      <c r="F22" s="174">
        <v>0</v>
      </c>
    </row>
    <row r="23" spans="1:6" s="170" customFormat="1" ht="15.75">
      <c r="A23" s="168" t="s">
        <v>57</v>
      </c>
      <c r="B23" s="176">
        <v>10</v>
      </c>
      <c r="C23" s="177"/>
      <c r="D23" s="100">
        <f>D24</f>
        <v>26317.2</v>
      </c>
      <c r="E23" s="1">
        <f>E24</f>
        <v>19071.8</v>
      </c>
      <c r="F23" s="1">
        <f>F24</f>
        <v>11519</v>
      </c>
    </row>
    <row r="24" spans="1:6" ht="15.75">
      <c r="A24" s="173" t="s">
        <v>60</v>
      </c>
      <c r="B24" s="178">
        <v>10</v>
      </c>
      <c r="C24" s="178" t="s">
        <v>419</v>
      </c>
      <c r="D24" s="17">
        <v>26317.2</v>
      </c>
      <c r="E24" s="2">
        <v>19071.8</v>
      </c>
      <c r="F24" s="2">
        <v>11519</v>
      </c>
    </row>
  </sheetData>
  <sheetProtection/>
  <mergeCells count="13">
    <mergeCell ref="A1:F1"/>
    <mergeCell ref="A2:F2"/>
    <mergeCell ref="A3:F3"/>
    <mergeCell ref="A4:F4"/>
    <mergeCell ref="A6:F6"/>
    <mergeCell ref="H6:J6"/>
    <mergeCell ref="D8:F8"/>
    <mergeCell ref="A9:A11"/>
    <mergeCell ref="B9:B11"/>
    <mergeCell ref="C9:C11"/>
    <mergeCell ref="D9:D11"/>
    <mergeCell ref="E9:E11"/>
    <mergeCell ref="F9:F11"/>
  </mergeCells>
  <printOptions/>
  <pageMargins left="0.984251968503937" right="0" top="0.5905511811023623" bottom="0.1968503937007874" header="0" footer="0"/>
  <pageSetup firstPageNumber="222" useFirstPageNumber="1" horizontalDpi="600" verticalDpi="600" orientation="portrait" paperSize="9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4.875" style="3" customWidth="1"/>
    <col min="2" max="2" width="61.125" style="4" customWidth="1"/>
    <col min="3" max="3" width="9.75390625" style="3" customWidth="1"/>
    <col min="4" max="5" width="9.25390625" style="3" customWidth="1"/>
    <col min="6" max="16384" width="9.125" style="3" customWidth="1"/>
  </cols>
  <sheetData>
    <row r="1" spans="1:5" ht="18.75">
      <c r="A1" s="220" t="s">
        <v>978</v>
      </c>
      <c r="B1" s="220"/>
      <c r="C1" s="220"/>
      <c r="D1" s="220"/>
      <c r="E1" s="220"/>
    </row>
    <row r="2" spans="1:5" ht="18.75">
      <c r="A2" s="220" t="s">
        <v>1021</v>
      </c>
      <c r="B2" s="220"/>
      <c r="C2" s="220"/>
      <c r="D2" s="220"/>
      <c r="E2" s="220"/>
    </row>
    <row r="3" spans="1:5" ht="18.75">
      <c r="A3" s="220" t="s">
        <v>937</v>
      </c>
      <c r="B3" s="220"/>
      <c r="C3" s="220"/>
      <c r="D3" s="220"/>
      <c r="E3" s="220"/>
    </row>
    <row r="4" spans="1:5" ht="18.75">
      <c r="A4" s="220" t="s">
        <v>306</v>
      </c>
      <c r="B4" s="220"/>
      <c r="C4" s="220"/>
      <c r="D4" s="220"/>
      <c r="E4" s="220"/>
    </row>
    <row r="6" spans="1:5" ht="37.5" customHeight="1">
      <c r="A6" s="218" t="s">
        <v>261</v>
      </c>
      <c r="B6" s="218"/>
      <c r="C6" s="218"/>
      <c r="D6" s="218"/>
      <c r="E6" s="218"/>
    </row>
    <row r="7" spans="1:5" ht="18.75">
      <c r="A7" s="7"/>
      <c r="B7" s="8"/>
      <c r="C7" s="219" t="s">
        <v>834</v>
      </c>
      <c r="D7" s="219"/>
      <c r="E7" s="219"/>
    </row>
    <row r="8" spans="1:5" ht="32.25">
      <c r="A8" s="9" t="s">
        <v>157</v>
      </c>
      <c r="B8" s="10" t="s">
        <v>835</v>
      </c>
      <c r="C8" s="10" t="s">
        <v>952</v>
      </c>
      <c r="D8" s="10" t="s">
        <v>402</v>
      </c>
      <c r="E8" s="10" t="s">
        <v>1007</v>
      </c>
    </row>
    <row r="9" spans="1:5" ht="18.75">
      <c r="A9" s="11"/>
      <c r="B9" s="10" t="s">
        <v>262</v>
      </c>
      <c r="C9" s="11"/>
      <c r="D9" s="11"/>
      <c r="E9" s="11"/>
    </row>
    <row r="10" spans="1:5" ht="78.75">
      <c r="A10" s="11" t="s">
        <v>158</v>
      </c>
      <c r="B10" s="12" t="s">
        <v>263</v>
      </c>
      <c r="C10" s="2">
        <v>8234</v>
      </c>
      <c r="D10" s="2">
        <v>8307</v>
      </c>
      <c r="E10" s="2">
        <v>8166</v>
      </c>
    </row>
    <row r="11" spans="1:5" ht="18.75">
      <c r="A11" s="11"/>
      <c r="B11" s="12" t="s">
        <v>264</v>
      </c>
      <c r="C11" s="2">
        <v>8234</v>
      </c>
      <c r="D11" s="2">
        <v>8307</v>
      </c>
      <c r="E11" s="2">
        <v>8166</v>
      </c>
    </row>
    <row r="12" spans="1:5" ht="31.5">
      <c r="A12" s="11" t="s">
        <v>159</v>
      </c>
      <c r="B12" s="12" t="s">
        <v>265</v>
      </c>
      <c r="C12" s="2">
        <v>8945</v>
      </c>
      <c r="D12" s="2">
        <v>3444</v>
      </c>
      <c r="E12" s="2"/>
    </row>
    <row r="13" spans="1:5" ht="78.75">
      <c r="A13" s="11" t="s">
        <v>160</v>
      </c>
      <c r="B13" s="12" t="s">
        <v>266</v>
      </c>
      <c r="C13" s="2">
        <v>6463</v>
      </c>
      <c r="D13" s="2">
        <v>6520</v>
      </c>
      <c r="E13" s="2">
        <v>6406</v>
      </c>
    </row>
    <row r="14" spans="1:5" ht="49.5" customHeight="1">
      <c r="A14" s="11" t="s">
        <v>161</v>
      </c>
      <c r="B14" s="12" t="s">
        <v>267</v>
      </c>
      <c r="C14" s="2">
        <v>6036.4</v>
      </c>
      <c r="D14" s="2"/>
      <c r="E14" s="2"/>
    </row>
    <row r="15" spans="1:5" ht="63">
      <c r="A15" s="11" t="s">
        <v>162</v>
      </c>
      <c r="B15" s="12" t="s">
        <v>23</v>
      </c>
      <c r="C15" s="2">
        <v>29371.3</v>
      </c>
      <c r="D15" s="2"/>
      <c r="E15" s="2"/>
    </row>
    <row r="16" spans="1:5" ht="30" customHeight="1">
      <c r="A16" s="11" t="s">
        <v>163</v>
      </c>
      <c r="B16" s="16" t="s">
        <v>244</v>
      </c>
      <c r="C16" s="2"/>
      <c r="D16" s="2">
        <v>65434</v>
      </c>
      <c r="E16" s="2"/>
    </row>
    <row r="17" spans="1:5" ht="18.75">
      <c r="A17" s="13"/>
      <c r="B17" s="14" t="s">
        <v>268</v>
      </c>
      <c r="C17" s="1">
        <f>SUM(C11:C15)</f>
        <v>59049.7</v>
      </c>
      <c r="D17" s="1">
        <f>SUM(D11:D16)</f>
        <v>83705</v>
      </c>
      <c r="E17" s="1">
        <f>SUM(E11:E14)</f>
        <v>14572</v>
      </c>
    </row>
    <row r="18" spans="1:5" ht="18.75">
      <c r="A18" s="11"/>
      <c r="B18" s="10" t="s">
        <v>269</v>
      </c>
      <c r="C18" s="2"/>
      <c r="D18" s="2"/>
      <c r="E18" s="2"/>
    </row>
    <row r="19" spans="1:5" ht="31.5">
      <c r="A19" s="11" t="s">
        <v>158</v>
      </c>
      <c r="B19" s="12" t="s">
        <v>270</v>
      </c>
      <c r="C19" s="2">
        <v>23324.3</v>
      </c>
      <c r="D19" s="2">
        <v>18271</v>
      </c>
      <c r="E19" s="2">
        <v>14572</v>
      </c>
    </row>
    <row r="20" spans="1:5" ht="47.25">
      <c r="A20" s="11" t="s">
        <v>159</v>
      </c>
      <c r="B20" s="12" t="s">
        <v>271</v>
      </c>
      <c r="C20" s="2"/>
      <c r="D20" s="2"/>
      <c r="E20" s="2"/>
    </row>
    <row r="21" spans="1:5" ht="47.25">
      <c r="A21" s="11" t="s">
        <v>160</v>
      </c>
      <c r="B21" s="12" t="s">
        <v>272</v>
      </c>
      <c r="C21" s="2">
        <v>6354.1</v>
      </c>
      <c r="D21" s="2"/>
      <c r="E21" s="2"/>
    </row>
    <row r="22" spans="1:5" ht="47.25">
      <c r="A22" s="11" t="s">
        <v>161</v>
      </c>
      <c r="B22" s="12" t="s">
        <v>24</v>
      </c>
      <c r="C22" s="2">
        <v>29371.3</v>
      </c>
      <c r="D22" s="2">
        <v>65434</v>
      </c>
      <c r="E22" s="2"/>
    </row>
    <row r="23" spans="1:5" ht="18.75">
      <c r="A23" s="13"/>
      <c r="B23" s="14" t="s">
        <v>273</v>
      </c>
      <c r="C23" s="1">
        <f>SUM(C19:C22)</f>
        <v>59049.7</v>
      </c>
      <c r="D23" s="1">
        <f>SUM(D19:D22)</f>
        <v>83705</v>
      </c>
      <c r="E23" s="1">
        <f>SUM(E19:E22)</f>
        <v>14572</v>
      </c>
    </row>
    <row r="24" spans="1:5" ht="18.75">
      <c r="A24" s="5"/>
      <c r="B24" s="6"/>
      <c r="C24" s="5"/>
      <c r="D24" s="5"/>
      <c r="E24" s="5"/>
    </row>
    <row r="25" ht="18.75">
      <c r="C25" s="156"/>
    </row>
  </sheetData>
  <sheetProtection/>
  <mergeCells count="6">
    <mergeCell ref="A6:E6"/>
    <mergeCell ref="C7:E7"/>
    <mergeCell ref="A1:E1"/>
    <mergeCell ref="A2:E2"/>
    <mergeCell ref="A3:E3"/>
    <mergeCell ref="A4:E4"/>
  </mergeCells>
  <printOptions/>
  <pageMargins left="0.984251968503937" right="0.1968503937007874" top="0.5905511811023623" bottom="0.1968503937007874" header="0" footer="0"/>
  <pageSetup firstPageNumber="223" useFirstPageNumber="1" horizontalDpi="600" verticalDpi="600" orientation="portrait" paperSize="9" scale="9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arms</cp:lastModifiedBy>
  <cp:lastPrinted>2022-09-21T08:48:35Z</cp:lastPrinted>
  <dcterms:created xsi:type="dcterms:W3CDTF">2015-11-11T12:43:13Z</dcterms:created>
  <dcterms:modified xsi:type="dcterms:W3CDTF">2022-09-23T04:10:01Z</dcterms:modified>
  <cp:category/>
  <cp:version/>
  <cp:contentType/>
  <cp:contentStatus/>
</cp:coreProperties>
</file>